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64011"/>
  <bookViews>
    <workbookView xWindow="-90" yWindow="-90" windowWidth="23235" windowHeight="12555" tabRatio="948" activeTab="2"/>
  </bookViews>
  <sheets>
    <sheet name="Data" sheetId="5" r:id="rId1"/>
    <sheet name="Pivots &amp; Charts - Practice" sheetId="6" r:id="rId2"/>
    <sheet name="Dashboard - Practice" sheetId="7" r:id="rId3"/>
  </sheets>
  <definedNames>
    <definedName name="_xlnm._FilterDatabase" localSheetId="0" hidden="1">Data!$A$1:$T$406</definedName>
    <definedName name="Slicer_Department1">#N/A</definedName>
    <definedName name="Slicer_Years1">#N/A</definedName>
  </definedNames>
  <calcPr calcId="162913"/>
  <pivotCaches>
    <pivotCache cacheId="1"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19" i="6" l="1"/>
  <c r="AL23" i="6"/>
  <c r="AL27" i="6"/>
  <c r="AL26" i="6"/>
  <c r="AL20" i="6"/>
  <c r="AL24" i="6"/>
  <c r="AL28" i="6"/>
  <c r="AL21" i="6"/>
  <c r="AL25" i="6"/>
  <c r="AL29" i="6"/>
  <c r="AL22" i="6"/>
  <c r="AL18" i="6"/>
  <c r="AK19" i="6"/>
  <c r="AK23" i="6"/>
  <c r="AK27" i="6"/>
  <c r="AK26" i="6"/>
  <c r="AK20" i="6"/>
  <c r="AK24" i="6"/>
  <c r="AK28" i="6"/>
  <c r="AK21" i="6"/>
  <c r="AK25" i="6"/>
  <c r="AK29" i="6"/>
  <c r="AK22" i="6"/>
  <c r="AK18" i="6"/>
  <c r="AJ19" i="6"/>
  <c r="AJ23" i="6"/>
  <c r="AJ27" i="6"/>
  <c r="AJ26" i="6"/>
  <c r="AJ20" i="6"/>
  <c r="AJ24" i="6"/>
  <c r="AJ28" i="6"/>
  <c r="AJ21" i="6"/>
  <c r="AJ25" i="6"/>
  <c r="AJ29" i="6"/>
  <c r="AJ22" i="6"/>
  <c r="AJ18" i="6"/>
  <c r="W23" i="6" l="1"/>
  <c r="V25" i="6"/>
  <c r="V26" i="6"/>
  <c r="V27" i="6"/>
  <c r="V24" i="6"/>
  <c r="Z14" i="6"/>
  <c r="Z17" i="6"/>
  <c r="W17" i="6"/>
  <c r="W16" i="6"/>
  <c r="Z16" i="6"/>
  <c r="Z15" i="6"/>
  <c r="W15" i="6"/>
  <c r="W14" i="6"/>
  <c r="W27" i="6" l="1"/>
  <c r="W26" i="6"/>
  <c r="W25" i="6"/>
  <c r="W24" i="6"/>
  <c r="R406" i="5" l="1"/>
  <c r="L406" i="5"/>
  <c r="S405" i="5"/>
  <c r="R405" i="5"/>
  <c r="L405" i="5"/>
  <c r="K405" i="5"/>
  <c r="R404" i="5"/>
  <c r="S404" i="5" s="1"/>
  <c r="L404" i="5"/>
  <c r="R403" i="5"/>
  <c r="L403" i="5"/>
  <c r="S402" i="5"/>
  <c r="R402" i="5"/>
  <c r="L402" i="5"/>
  <c r="K402" i="5"/>
  <c r="S401" i="5"/>
  <c r="R401" i="5"/>
  <c r="L401" i="5"/>
  <c r="K401" i="5"/>
  <c r="R400" i="5"/>
  <c r="S400" i="5" s="1"/>
  <c r="L400" i="5"/>
  <c r="R399" i="5"/>
  <c r="L399" i="5"/>
  <c r="R398" i="5"/>
  <c r="L398" i="5"/>
  <c r="R397" i="5"/>
  <c r="K397" i="5" s="1"/>
  <c r="L397" i="5"/>
  <c r="R396" i="5"/>
  <c r="S396" i="5" s="1"/>
  <c r="L396" i="5"/>
  <c r="R395" i="5"/>
  <c r="L395" i="5"/>
  <c r="S394" i="5"/>
  <c r="R394" i="5"/>
  <c r="K394" i="5" s="1"/>
  <c r="L394" i="5"/>
  <c r="S393" i="5"/>
  <c r="R393" i="5"/>
  <c r="K393" i="5" s="1"/>
  <c r="L393" i="5"/>
  <c r="R392" i="5"/>
  <c r="S392" i="5" s="1"/>
  <c r="L392" i="5"/>
  <c r="R391" i="5"/>
  <c r="L391" i="5"/>
  <c r="R390" i="5"/>
  <c r="L390" i="5"/>
  <c r="S389" i="5"/>
  <c r="R389" i="5"/>
  <c r="L389" i="5"/>
  <c r="M389" i="5" s="1"/>
  <c r="K389" i="5"/>
  <c r="R388" i="5"/>
  <c r="S388" i="5" s="1"/>
  <c r="L388" i="5"/>
  <c r="R387" i="5"/>
  <c r="L387" i="5"/>
  <c r="S386" i="5"/>
  <c r="R386" i="5"/>
  <c r="L386" i="5"/>
  <c r="K386" i="5"/>
  <c r="S385" i="5"/>
  <c r="R385" i="5"/>
  <c r="L385" i="5"/>
  <c r="K385" i="5"/>
  <c r="R384" i="5"/>
  <c r="S384" i="5" s="1"/>
  <c r="L384" i="5"/>
  <c r="R383" i="5"/>
  <c r="L383" i="5"/>
  <c r="R382" i="5"/>
  <c r="L382" i="5"/>
  <c r="S381" i="5"/>
  <c r="R381" i="5"/>
  <c r="K381" i="5" s="1"/>
  <c r="L381" i="5"/>
  <c r="M381" i="5" s="1"/>
  <c r="R380" i="5"/>
  <c r="S380" i="5" s="1"/>
  <c r="L380" i="5"/>
  <c r="R379" i="5"/>
  <c r="L379" i="5"/>
  <c r="S378" i="5"/>
  <c r="R378" i="5"/>
  <c r="K378" i="5" s="1"/>
  <c r="L378" i="5"/>
  <c r="S377" i="5"/>
  <c r="R377" i="5"/>
  <c r="K377" i="5" s="1"/>
  <c r="L377" i="5"/>
  <c r="R376" i="5"/>
  <c r="S376" i="5" s="1"/>
  <c r="L376" i="5"/>
  <c r="R375" i="5"/>
  <c r="L375" i="5"/>
  <c r="R374" i="5"/>
  <c r="L374" i="5"/>
  <c r="S373" i="5"/>
  <c r="R373" i="5"/>
  <c r="L373" i="5"/>
  <c r="M373" i="5" s="1"/>
  <c r="K373" i="5"/>
  <c r="R372" i="5"/>
  <c r="S372" i="5" s="1"/>
  <c r="L372" i="5"/>
  <c r="R371" i="5"/>
  <c r="L371" i="5"/>
  <c r="S370" i="5"/>
  <c r="R370" i="5"/>
  <c r="L370" i="5"/>
  <c r="K370" i="5"/>
  <c r="S369" i="5"/>
  <c r="R369" i="5"/>
  <c r="L369" i="5"/>
  <c r="K369" i="5"/>
  <c r="R368" i="5"/>
  <c r="S368" i="5" s="1"/>
  <c r="L368" i="5"/>
  <c r="R367" i="5"/>
  <c r="L367" i="5"/>
  <c r="R366" i="5"/>
  <c r="L366" i="5"/>
  <c r="S365" i="5"/>
  <c r="R365" i="5"/>
  <c r="K365" i="5" s="1"/>
  <c r="L365" i="5"/>
  <c r="R364" i="5"/>
  <c r="S364" i="5" s="1"/>
  <c r="L364" i="5"/>
  <c r="R363" i="5"/>
  <c r="L363" i="5"/>
  <c r="S362" i="5"/>
  <c r="R362" i="5"/>
  <c r="K362" i="5" s="1"/>
  <c r="L362" i="5"/>
  <c r="S361" i="5"/>
  <c r="R361" i="5"/>
  <c r="K361" i="5" s="1"/>
  <c r="L361" i="5"/>
  <c r="R360" i="5"/>
  <c r="S360" i="5" s="1"/>
  <c r="L360" i="5"/>
  <c r="R359" i="5"/>
  <c r="L359" i="5"/>
  <c r="R358" i="5"/>
  <c r="L358" i="5"/>
  <c r="S357" i="5"/>
  <c r="R357" i="5"/>
  <c r="L357" i="5"/>
  <c r="M357" i="5" s="1"/>
  <c r="K357" i="5"/>
  <c r="R356" i="5"/>
  <c r="S356" i="5" s="1"/>
  <c r="L356" i="5"/>
  <c r="R355" i="5"/>
  <c r="L355" i="5"/>
  <c r="S354" i="5"/>
  <c r="R354" i="5"/>
  <c r="L354" i="5"/>
  <c r="K354" i="5"/>
  <c r="S353" i="5"/>
  <c r="R353" i="5"/>
  <c r="L353" i="5"/>
  <c r="K353" i="5"/>
  <c r="R352" i="5"/>
  <c r="S352" i="5" s="1"/>
  <c r="L352" i="5"/>
  <c r="R351" i="5"/>
  <c r="L351" i="5"/>
  <c r="R350" i="5"/>
  <c r="L350" i="5"/>
  <c r="S349" i="5"/>
  <c r="R349" i="5"/>
  <c r="K349" i="5" s="1"/>
  <c r="L349" i="5"/>
  <c r="M349" i="5" s="1"/>
  <c r="R348" i="5"/>
  <c r="S348" i="5" s="1"/>
  <c r="L348" i="5"/>
  <c r="R347" i="5"/>
  <c r="L347" i="5"/>
  <c r="S346" i="5"/>
  <c r="R346" i="5"/>
  <c r="K346" i="5" s="1"/>
  <c r="L346" i="5"/>
  <c r="S345" i="5"/>
  <c r="R345" i="5"/>
  <c r="K345" i="5" s="1"/>
  <c r="L345" i="5"/>
  <c r="R344" i="5"/>
  <c r="S344" i="5" s="1"/>
  <c r="L344" i="5"/>
  <c r="R343" i="5"/>
  <c r="L343" i="5"/>
  <c r="R342" i="5"/>
  <c r="L342" i="5"/>
  <c r="S341" i="5"/>
  <c r="R341" i="5"/>
  <c r="L341" i="5"/>
  <c r="M341" i="5" s="1"/>
  <c r="K341" i="5"/>
  <c r="R340" i="5"/>
  <c r="S340" i="5" s="1"/>
  <c r="L340" i="5"/>
  <c r="R339" i="5"/>
  <c r="L339" i="5"/>
  <c r="S338" i="5"/>
  <c r="R338" i="5"/>
  <c r="L338" i="5"/>
  <c r="K338" i="5"/>
  <c r="S337" i="5"/>
  <c r="R337" i="5"/>
  <c r="L337" i="5"/>
  <c r="K337" i="5"/>
  <c r="R336" i="5"/>
  <c r="S336" i="5" s="1"/>
  <c r="L336" i="5"/>
  <c r="R335" i="5"/>
  <c r="L335" i="5"/>
  <c r="R334" i="5"/>
  <c r="L334" i="5"/>
  <c r="S333" i="5"/>
  <c r="R333" i="5"/>
  <c r="K333" i="5" s="1"/>
  <c r="L333" i="5"/>
  <c r="R332" i="5"/>
  <c r="S332" i="5" s="1"/>
  <c r="L332" i="5"/>
  <c r="R331" i="5"/>
  <c r="L331" i="5"/>
  <c r="S330" i="5"/>
  <c r="R330" i="5"/>
  <c r="K330" i="5" s="1"/>
  <c r="L330" i="5"/>
  <c r="S329" i="5"/>
  <c r="R329" i="5"/>
  <c r="K329" i="5" s="1"/>
  <c r="L329" i="5"/>
  <c r="R328" i="5"/>
  <c r="S328" i="5" s="1"/>
  <c r="L328" i="5"/>
  <c r="R327" i="5"/>
  <c r="L327" i="5"/>
  <c r="R326" i="5"/>
  <c r="L326" i="5"/>
  <c r="S325" i="5"/>
  <c r="R325" i="5"/>
  <c r="L325" i="5"/>
  <c r="M325" i="5" s="1"/>
  <c r="K325" i="5"/>
  <c r="R324" i="5"/>
  <c r="S324" i="5" s="1"/>
  <c r="L324" i="5"/>
  <c r="R323" i="5"/>
  <c r="L323" i="5"/>
  <c r="S322" i="5"/>
  <c r="R322" i="5"/>
  <c r="L322" i="5"/>
  <c r="K322" i="5"/>
  <c r="S321" i="5"/>
  <c r="R321" i="5"/>
  <c r="L321" i="5"/>
  <c r="K321" i="5"/>
  <c r="R320" i="5"/>
  <c r="S320" i="5" s="1"/>
  <c r="L320" i="5"/>
  <c r="R319" i="5"/>
  <c r="L319" i="5"/>
  <c r="R318" i="5"/>
  <c r="L318" i="5"/>
  <c r="S317" i="5"/>
  <c r="R317" i="5"/>
  <c r="K317" i="5" s="1"/>
  <c r="L317" i="5"/>
  <c r="M317" i="5" s="1"/>
  <c r="R316" i="5"/>
  <c r="S316" i="5" s="1"/>
  <c r="L316" i="5"/>
  <c r="R315" i="5"/>
  <c r="L315" i="5"/>
  <c r="S314" i="5"/>
  <c r="R314" i="5"/>
  <c r="K314" i="5" s="1"/>
  <c r="L314" i="5"/>
  <c r="S313" i="5"/>
  <c r="R313" i="5"/>
  <c r="K313" i="5" s="1"/>
  <c r="L313" i="5"/>
  <c r="R312" i="5"/>
  <c r="S312" i="5" s="1"/>
  <c r="L312" i="5"/>
  <c r="R311" i="5"/>
  <c r="L311" i="5"/>
  <c r="R310" i="5"/>
  <c r="L310" i="5"/>
  <c r="S309" i="5"/>
  <c r="R309" i="5"/>
  <c r="L309" i="5"/>
  <c r="M309" i="5" s="1"/>
  <c r="K309" i="5"/>
  <c r="R308" i="5"/>
  <c r="S308" i="5" s="1"/>
  <c r="L308" i="5"/>
  <c r="R307" i="5"/>
  <c r="L307" i="5"/>
  <c r="S306" i="5"/>
  <c r="R306" i="5"/>
  <c r="L306" i="5"/>
  <c r="K306" i="5"/>
  <c r="S305" i="5"/>
  <c r="R305" i="5"/>
  <c r="L305" i="5"/>
  <c r="K305" i="5"/>
  <c r="R304" i="5"/>
  <c r="L304" i="5"/>
  <c r="R303" i="5"/>
  <c r="L303" i="5"/>
  <c r="R302" i="5"/>
  <c r="L302" i="5"/>
  <c r="R301" i="5"/>
  <c r="L301" i="5"/>
  <c r="R300" i="5"/>
  <c r="S300" i="5" s="1"/>
  <c r="L300" i="5"/>
  <c r="K300" i="5"/>
  <c r="R299" i="5"/>
  <c r="L299" i="5"/>
  <c r="R298" i="5"/>
  <c r="S298" i="5" s="1"/>
  <c r="L298" i="5"/>
  <c r="S297" i="5"/>
  <c r="R297" i="5"/>
  <c r="K297" i="5" s="1"/>
  <c r="L297" i="5"/>
  <c r="S296" i="5"/>
  <c r="R296" i="5"/>
  <c r="K296" i="5" s="1"/>
  <c r="L296" i="5"/>
  <c r="R295" i="5"/>
  <c r="L295" i="5"/>
  <c r="S294" i="5"/>
  <c r="R294" i="5"/>
  <c r="L294" i="5"/>
  <c r="K294" i="5"/>
  <c r="M294" i="5" s="1"/>
  <c r="R293" i="5"/>
  <c r="S293" i="5" s="1"/>
  <c r="L293" i="5"/>
  <c r="K293" i="5"/>
  <c r="R292" i="5"/>
  <c r="L292" i="5"/>
  <c r="S291" i="5"/>
  <c r="R291" i="5"/>
  <c r="K291" i="5" s="1"/>
  <c r="M291" i="5" s="1"/>
  <c r="L291" i="5"/>
  <c r="R290" i="5"/>
  <c r="L290" i="5"/>
  <c r="S289" i="5"/>
  <c r="R289" i="5"/>
  <c r="L289" i="5"/>
  <c r="M289" i="5" s="1"/>
  <c r="K289" i="5"/>
  <c r="R288" i="5"/>
  <c r="L288" i="5"/>
  <c r="R287" i="5"/>
  <c r="L287" i="5"/>
  <c r="R286" i="5"/>
  <c r="K286" i="5" s="1"/>
  <c r="L286" i="5"/>
  <c r="S285" i="5"/>
  <c r="R285" i="5"/>
  <c r="M285" i="5"/>
  <c r="L285" i="5"/>
  <c r="K285" i="5"/>
  <c r="R284" i="5"/>
  <c r="L284" i="5"/>
  <c r="R283" i="5"/>
  <c r="S283" i="5" s="1"/>
  <c r="L283" i="5"/>
  <c r="R282" i="5"/>
  <c r="K282" i="5" s="1"/>
  <c r="L282" i="5"/>
  <c r="R281" i="5"/>
  <c r="S281" i="5" s="1"/>
  <c r="L281" i="5"/>
  <c r="K281" i="5"/>
  <c r="R280" i="5"/>
  <c r="L280" i="5"/>
  <c r="R279" i="5"/>
  <c r="L279" i="5"/>
  <c r="R278" i="5"/>
  <c r="L278" i="5"/>
  <c r="R277" i="5"/>
  <c r="L277" i="5"/>
  <c r="R276" i="5"/>
  <c r="L276" i="5"/>
  <c r="R275" i="5"/>
  <c r="S275" i="5" s="1"/>
  <c r="L275" i="5"/>
  <c r="K275" i="5"/>
  <c r="M275" i="5" s="1"/>
  <c r="R274" i="5"/>
  <c r="S274" i="5" s="1"/>
  <c r="L274" i="5"/>
  <c r="K274" i="5"/>
  <c r="S273" i="5"/>
  <c r="R273" i="5"/>
  <c r="L273" i="5"/>
  <c r="M273" i="5" s="1"/>
  <c r="K273" i="5"/>
  <c r="R272" i="5"/>
  <c r="L272" i="5"/>
  <c r="R271" i="5"/>
  <c r="L271" i="5"/>
  <c r="R270" i="5"/>
  <c r="L270" i="5"/>
  <c r="S269" i="5"/>
  <c r="R269" i="5"/>
  <c r="M269" i="5"/>
  <c r="L269" i="5"/>
  <c r="K269" i="5"/>
  <c r="R268" i="5"/>
  <c r="L268" i="5"/>
  <c r="R267" i="5"/>
  <c r="S267" i="5" s="1"/>
  <c r="L267" i="5"/>
  <c r="R266" i="5"/>
  <c r="L266" i="5"/>
  <c r="R265" i="5"/>
  <c r="S265" i="5" s="1"/>
  <c r="L265" i="5"/>
  <c r="K265" i="5"/>
  <c r="R264" i="5"/>
  <c r="L264" i="5"/>
  <c r="R263" i="5"/>
  <c r="S263" i="5" s="1"/>
  <c r="L263" i="5"/>
  <c r="S262" i="5"/>
  <c r="R262" i="5"/>
  <c r="K262" i="5" s="1"/>
  <c r="L262" i="5"/>
  <c r="S261" i="5"/>
  <c r="R261" i="5"/>
  <c r="K261" i="5" s="1"/>
  <c r="L261" i="5"/>
  <c r="R260" i="5"/>
  <c r="L260" i="5"/>
  <c r="S259" i="5"/>
  <c r="R259" i="5"/>
  <c r="L259" i="5"/>
  <c r="K259" i="5"/>
  <c r="M259" i="5" s="1"/>
  <c r="R258" i="5"/>
  <c r="S258" i="5" s="1"/>
  <c r="L258" i="5"/>
  <c r="K258" i="5"/>
  <c r="S257" i="5"/>
  <c r="R257" i="5"/>
  <c r="L257" i="5"/>
  <c r="M257" i="5" s="1"/>
  <c r="K257" i="5"/>
  <c r="R256" i="5"/>
  <c r="L256" i="5"/>
  <c r="R255" i="5"/>
  <c r="S255" i="5" s="1"/>
  <c r="L255" i="5"/>
  <c r="R254" i="5"/>
  <c r="K254" i="5" s="1"/>
  <c r="L254" i="5"/>
  <c r="S253" i="5"/>
  <c r="R253" i="5"/>
  <c r="M253" i="5"/>
  <c r="L253" i="5"/>
  <c r="K253" i="5"/>
  <c r="R252" i="5"/>
  <c r="L252" i="5"/>
  <c r="R251" i="5"/>
  <c r="S251" i="5" s="1"/>
  <c r="L251" i="5"/>
  <c r="R250" i="5"/>
  <c r="S250" i="5" s="1"/>
  <c r="L250" i="5"/>
  <c r="S249" i="5"/>
  <c r="R249" i="5"/>
  <c r="L249" i="5"/>
  <c r="M249" i="5" s="1"/>
  <c r="K249" i="5"/>
  <c r="R248" i="5"/>
  <c r="L248" i="5"/>
  <c r="R247" i="5"/>
  <c r="L247" i="5"/>
  <c r="S246" i="5"/>
  <c r="R246" i="5"/>
  <c r="L246" i="5"/>
  <c r="M246" i="5" s="1"/>
  <c r="K246" i="5"/>
  <c r="S245" i="5"/>
  <c r="R245" i="5"/>
  <c r="L245" i="5"/>
  <c r="K245" i="5"/>
  <c r="M245" i="5" s="1"/>
  <c r="R244" i="5"/>
  <c r="L244" i="5"/>
  <c r="R243" i="5"/>
  <c r="L243" i="5"/>
  <c r="R242" i="5"/>
  <c r="S242" i="5" s="1"/>
  <c r="L242" i="5"/>
  <c r="S241" i="5"/>
  <c r="R241" i="5"/>
  <c r="K241" i="5" s="1"/>
  <c r="L241" i="5"/>
  <c r="M241" i="5" s="1"/>
  <c r="R240" i="5"/>
  <c r="L240" i="5"/>
  <c r="R239" i="5"/>
  <c r="L239" i="5"/>
  <c r="S238" i="5"/>
  <c r="R238" i="5"/>
  <c r="K238" i="5" s="1"/>
  <c r="L238" i="5"/>
  <c r="M238" i="5" s="1"/>
  <c r="R237" i="5"/>
  <c r="S237" i="5" s="1"/>
  <c r="L237" i="5"/>
  <c r="R236" i="5"/>
  <c r="L236" i="5"/>
  <c r="S235" i="5"/>
  <c r="R235" i="5"/>
  <c r="L235" i="5"/>
  <c r="K235" i="5"/>
  <c r="M235" i="5" s="1"/>
  <c r="R234" i="5"/>
  <c r="S234" i="5" s="1"/>
  <c r="L234" i="5"/>
  <c r="K234" i="5"/>
  <c r="S233" i="5"/>
  <c r="R233" i="5"/>
  <c r="L233" i="5"/>
  <c r="M233" i="5" s="1"/>
  <c r="K233" i="5"/>
  <c r="R232" i="5"/>
  <c r="L232" i="5"/>
  <c r="R231" i="5"/>
  <c r="L231" i="5"/>
  <c r="S230" i="5"/>
  <c r="R230" i="5"/>
  <c r="L230" i="5"/>
  <c r="M230" i="5" s="1"/>
  <c r="K230" i="5"/>
  <c r="S229" i="5"/>
  <c r="R229" i="5"/>
  <c r="L229" i="5"/>
  <c r="K229" i="5"/>
  <c r="M229" i="5" s="1"/>
  <c r="R228" i="5"/>
  <c r="L228" i="5"/>
  <c r="R227" i="5"/>
  <c r="L227" i="5"/>
  <c r="R226" i="5"/>
  <c r="L226" i="5"/>
  <c r="R225" i="5"/>
  <c r="L225" i="5"/>
  <c r="R224" i="5"/>
  <c r="L224" i="5"/>
  <c r="R223" i="5"/>
  <c r="L223" i="5"/>
  <c r="R222" i="5"/>
  <c r="L222" i="5"/>
  <c r="S221" i="5"/>
  <c r="R221" i="5"/>
  <c r="K221" i="5" s="1"/>
  <c r="M221" i="5" s="1"/>
  <c r="L221" i="5"/>
  <c r="R220" i="5"/>
  <c r="L220" i="5"/>
  <c r="S219" i="5"/>
  <c r="R219" i="5"/>
  <c r="L219" i="5"/>
  <c r="K219" i="5"/>
  <c r="R218" i="5"/>
  <c r="L218" i="5"/>
  <c r="R217" i="5"/>
  <c r="L217" i="5"/>
  <c r="R216" i="5"/>
  <c r="L216" i="5"/>
  <c r="R215" i="5"/>
  <c r="L215" i="5"/>
  <c r="R214" i="5"/>
  <c r="L214" i="5"/>
  <c r="R213" i="5"/>
  <c r="L213" i="5"/>
  <c r="R212" i="5"/>
  <c r="L212" i="5"/>
  <c r="R211" i="5"/>
  <c r="S211" i="5" s="1"/>
  <c r="L211" i="5"/>
  <c r="K211" i="5"/>
  <c r="M211" i="5" s="1"/>
  <c r="R210" i="5"/>
  <c r="S210" i="5" s="1"/>
  <c r="L210" i="5"/>
  <c r="K210" i="5"/>
  <c r="S209" i="5"/>
  <c r="R209" i="5"/>
  <c r="L209" i="5"/>
  <c r="M209" i="5" s="1"/>
  <c r="K209" i="5"/>
  <c r="R208" i="5"/>
  <c r="L208" i="5"/>
  <c r="R207" i="5"/>
  <c r="L207" i="5"/>
  <c r="S206" i="5"/>
  <c r="R206" i="5"/>
  <c r="K206" i="5" s="1"/>
  <c r="L206" i="5"/>
  <c r="M206" i="5" s="1"/>
  <c r="R205" i="5"/>
  <c r="L205" i="5"/>
  <c r="R204" i="5"/>
  <c r="L204" i="5"/>
  <c r="R203" i="5"/>
  <c r="S203" i="5" s="1"/>
  <c r="L203" i="5"/>
  <c r="K203" i="5"/>
  <c r="M203" i="5" s="1"/>
  <c r="R202" i="5"/>
  <c r="L202" i="5"/>
  <c r="R201" i="5"/>
  <c r="L201" i="5"/>
  <c r="R200" i="5"/>
  <c r="L200" i="5"/>
  <c r="R199" i="5"/>
  <c r="L199" i="5"/>
  <c r="R198" i="5"/>
  <c r="L198" i="5"/>
  <c r="R197" i="5"/>
  <c r="L197" i="5"/>
  <c r="R196" i="5"/>
  <c r="L196" i="5"/>
  <c r="R195" i="5"/>
  <c r="S195" i="5" s="1"/>
  <c r="L195" i="5"/>
  <c r="K195" i="5"/>
  <c r="M195" i="5" s="1"/>
  <c r="R194" i="5"/>
  <c r="L194" i="5"/>
  <c r="R193" i="5"/>
  <c r="L193" i="5"/>
  <c r="R192" i="5"/>
  <c r="L192" i="5"/>
  <c r="R191" i="5"/>
  <c r="S191" i="5" s="1"/>
  <c r="L191" i="5"/>
  <c r="K191" i="5"/>
  <c r="S190" i="5"/>
  <c r="R190" i="5"/>
  <c r="L190" i="5"/>
  <c r="K190" i="5"/>
  <c r="S189" i="5"/>
  <c r="R189" i="5"/>
  <c r="L189" i="5"/>
  <c r="M189" i="5" s="1"/>
  <c r="K189" i="5"/>
  <c r="R188" i="5"/>
  <c r="L188" i="5"/>
  <c r="S187" i="5"/>
  <c r="R187" i="5"/>
  <c r="M187" i="5"/>
  <c r="L187" i="5"/>
  <c r="K187" i="5"/>
  <c r="R186" i="5"/>
  <c r="S186" i="5" s="1"/>
  <c r="L186" i="5"/>
  <c r="R185" i="5"/>
  <c r="L185" i="5"/>
  <c r="S184" i="5"/>
  <c r="R184" i="5"/>
  <c r="L184" i="5"/>
  <c r="K184" i="5"/>
  <c r="R183" i="5"/>
  <c r="L183" i="5"/>
  <c r="R182" i="5"/>
  <c r="L182" i="5"/>
  <c r="R181" i="5"/>
  <c r="L181" i="5"/>
  <c r="R180" i="5"/>
  <c r="S180" i="5" s="1"/>
  <c r="L180" i="5"/>
  <c r="R179" i="5"/>
  <c r="L179" i="5"/>
  <c r="R178" i="5"/>
  <c r="S178" i="5" s="1"/>
  <c r="L178" i="5"/>
  <c r="R177" i="5"/>
  <c r="L177" i="5"/>
  <c r="R176" i="5"/>
  <c r="L176" i="5"/>
  <c r="R175" i="5"/>
  <c r="K175" i="5" s="1"/>
  <c r="L175" i="5"/>
  <c r="S174" i="5"/>
  <c r="R174" i="5"/>
  <c r="L174" i="5"/>
  <c r="K174" i="5"/>
  <c r="R173" i="5"/>
  <c r="L173" i="5"/>
  <c r="R172" i="5"/>
  <c r="K172" i="5" s="1"/>
  <c r="M172" i="5" s="1"/>
  <c r="L172" i="5"/>
  <c r="S171" i="5"/>
  <c r="R171" i="5"/>
  <c r="L171" i="5"/>
  <c r="K171" i="5"/>
  <c r="S170" i="5"/>
  <c r="R170" i="5"/>
  <c r="L170" i="5"/>
  <c r="M170" i="5" s="1"/>
  <c r="K170" i="5"/>
  <c r="R169" i="5"/>
  <c r="L169" i="5"/>
  <c r="S168" i="5"/>
  <c r="R168" i="5"/>
  <c r="K168" i="5" s="1"/>
  <c r="M168" i="5" s="1"/>
  <c r="L168" i="5"/>
  <c r="R167" i="5"/>
  <c r="S167" i="5" s="1"/>
  <c r="L167" i="5"/>
  <c r="K167" i="5"/>
  <c r="R166" i="5"/>
  <c r="S166" i="5" s="1"/>
  <c r="L166" i="5"/>
  <c r="K166" i="5"/>
  <c r="R165" i="5"/>
  <c r="L165" i="5"/>
  <c r="R164" i="5"/>
  <c r="S164" i="5" s="1"/>
  <c r="L164" i="5"/>
  <c r="R163" i="5"/>
  <c r="L163" i="5"/>
  <c r="R162" i="5"/>
  <c r="L162" i="5"/>
  <c r="R161" i="5"/>
  <c r="L161" i="5"/>
  <c r="R160" i="5"/>
  <c r="L160" i="5"/>
  <c r="R159" i="5"/>
  <c r="K159" i="5" s="1"/>
  <c r="L159" i="5"/>
  <c r="S158" i="5"/>
  <c r="R158" i="5"/>
  <c r="K158" i="5" s="1"/>
  <c r="L158" i="5"/>
  <c r="M158" i="5" s="1"/>
  <c r="R157" i="5"/>
  <c r="L157" i="5"/>
  <c r="S156" i="5"/>
  <c r="R156" i="5"/>
  <c r="L156" i="5"/>
  <c r="K156" i="5"/>
  <c r="S155" i="5"/>
  <c r="R155" i="5"/>
  <c r="L155" i="5"/>
  <c r="K155" i="5"/>
  <c r="S154" i="5"/>
  <c r="R154" i="5"/>
  <c r="L154" i="5"/>
  <c r="M154" i="5" s="1"/>
  <c r="K154" i="5"/>
  <c r="R153" i="5"/>
  <c r="S153" i="5" s="1"/>
  <c r="L153" i="5"/>
  <c r="R152" i="5"/>
  <c r="L152" i="5"/>
  <c r="S151" i="5"/>
  <c r="R151" i="5"/>
  <c r="K151" i="5" s="1"/>
  <c r="L151" i="5"/>
  <c r="R150" i="5"/>
  <c r="L150" i="5"/>
  <c r="R149" i="5"/>
  <c r="S149" i="5" s="1"/>
  <c r="L149" i="5"/>
  <c r="R148" i="5"/>
  <c r="L148" i="5"/>
  <c r="R147" i="5"/>
  <c r="L147" i="5"/>
  <c r="R146" i="5"/>
  <c r="L146" i="5"/>
  <c r="R145" i="5"/>
  <c r="S145" i="5" s="1"/>
  <c r="L145" i="5"/>
  <c r="R144" i="5"/>
  <c r="L144" i="5"/>
  <c r="R143" i="5"/>
  <c r="L143" i="5"/>
  <c r="S142" i="5"/>
  <c r="R142" i="5"/>
  <c r="K142" i="5" s="1"/>
  <c r="L142" i="5"/>
  <c r="M142" i="5" s="1"/>
  <c r="R141" i="5"/>
  <c r="S141" i="5" s="1"/>
  <c r="L141" i="5"/>
  <c r="R140" i="5"/>
  <c r="L140" i="5"/>
  <c r="S139" i="5"/>
  <c r="R139" i="5"/>
  <c r="K139" i="5" s="1"/>
  <c r="L139" i="5"/>
  <c r="S138" i="5"/>
  <c r="R138" i="5"/>
  <c r="K138" i="5" s="1"/>
  <c r="L138" i="5"/>
  <c r="R137" i="5"/>
  <c r="S137" i="5" s="1"/>
  <c r="L137" i="5"/>
  <c r="R136" i="5"/>
  <c r="L136" i="5"/>
  <c r="S135" i="5"/>
  <c r="R135" i="5"/>
  <c r="K135" i="5" s="1"/>
  <c r="L135" i="5"/>
  <c r="R134" i="5"/>
  <c r="S134" i="5" s="1"/>
  <c r="L134" i="5"/>
  <c r="K134" i="5"/>
  <c r="R133" i="5"/>
  <c r="S133" i="5" s="1"/>
  <c r="L133" i="5"/>
  <c r="R132" i="5"/>
  <c r="L132" i="5"/>
  <c r="R131" i="5"/>
  <c r="S131" i="5" s="1"/>
  <c r="L131" i="5"/>
  <c r="R130" i="5"/>
  <c r="S130" i="5" s="1"/>
  <c r="L130" i="5"/>
  <c r="R129" i="5"/>
  <c r="S129" i="5" s="1"/>
  <c r="L129" i="5"/>
  <c r="R128" i="5"/>
  <c r="L128" i="5"/>
  <c r="R127" i="5"/>
  <c r="L127" i="5"/>
  <c r="S126" i="5"/>
  <c r="R126" i="5"/>
  <c r="L126" i="5"/>
  <c r="M126" i="5" s="1"/>
  <c r="K126" i="5"/>
  <c r="R125" i="5"/>
  <c r="S125" i="5" s="1"/>
  <c r="L125" i="5"/>
  <c r="R124" i="5"/>
  <c r="L124" i="5"/>
  <c r="S123" i="5"/>
  <c r="R123" i="5"/>
  <c r="L123" i="5"/>
  <c r="M123" i="5" s="1"/>
  <c r="K123" i="5"/>
  <c r="S122" i="5"/>
  <c r="R122" i="5"/>
  <c r="L122" i="5"/>
  <c r="M122" i="5" s="1"/>
  <c r="K122" i="5"/>
  <c r="R121" i="5"/>
  <c r="S121" i="5" s="1"/>
  <c r="L121" i="5"/>
  <c r="R120" i="5"/>
  <c r="L120" i="5"/>
  <c r="S119" i="5"/>
  <c r="R119" i="5"/>
  <c r="K119" i="5" s="1"/>
  <c r="L119" i="5"/>
  <c r="R118" i="5"/>
  <c r="S118" i="5" s="1"/>
  <c r="L118" i="5"/>
  <c r="R117" i="5"/>
  <c r="S117" i="5" s="1"/>
  <c r="L117" i="5"/>
  <c r="R116" i="5"/>
  <c r="L116" i="5"/>
  <c r="R115" i="5"/>
  <c r="S115" i="5" s="1"/>
  <c r="L115" i="5"/>
  <c r="K115" i="5"/>
  <c r="R114" i="5"/>
  <c r="S114" i="5" s="1"/>
  <c r="L114" i="5"/>
  <c r="K114" i="5"/>
  <c r="R113" i="5"/>
  <c r="S113" i="5" s="1"/>
  <c r="L113" i="5"/>
  <c r="R112" i="5"/>
  <c r="L112" i="5"/>
  <c r="R111" i="5"/>
  <c r="L111" i="5"/>
  <c r="S110" i="5"/>
  <c r="R110" i="5"/>
  <c r="K110" i="5" s="1"/>
  <c r="L110" i="5"/>
  <c r="R109" i="5"/>
  <c r="S109" i="5" s="1"/>
  <c r="L109" i="5"/>
  <c r="R108" i="5"/>
  <c r="L108" i="5"/>
  <c r="S107" i="5"/>
  <c r="R107" i="5"/>
  <c r="K107" i="5" s="1"/>
  <c r="L107" i="5"/>
  <c r="M107" i="5" s="1"/>
  <c r="S106" i="5"/>
  <c r="R106" i="5"/>
  <c r="K106" i="5" s="1"/>
  <c r="L106" i="5"/>
  <c r="R105" i="5"/>
  <c r="S105" i="5" s="1"/>
  <c r="L105" i="5"/>
  <c r="R104" i="5"/>
  <c r="L104" i="5"/>
  <c r="S103" i="5"/>
  <c r="R103" i="5"/>
  <c r="K103" i="5" s="1"/>
  <c r="L103" i="5"/>
  <c r="R102" i="5"/>
  <c r="S102" i="5" s="1"/>
  <c r="L102" i="5"/>
  <c r="M102" i="5" s="1"/>
  <c r="K102" i="5"/>
  <c r="R101" i="5"/>
  <c r="S101" i="5" s="1"/>
  <c r="L101" i="5"/>
  <c r="R100" i="5"/>
  <c r="L100" i="5"/>
  <c r="R99" i="5"/>
  <c r="S99" i="5" s="1"/>
  <c r="L99" i="5"/>
  <c r="K99" i="5"/>
  <c r="R98" i="5"/>
  <c r="S98" i="5" s="1"/>
  <c r="L98" i="5"/>
  <c r="R97" i="5"/>
  <c r="S97" i="5" s="1"/>
  <c r="L97" i="5"/>
  <c r="R96" i="5"/>
  <c r="L96" i="5"/>
  <c r="R95" i="5"/>
  <c r="L95" i="5"/>
  <c r="S94" i="5"/>
  <c r="R94" i="5"/>
  <c r="L94" i="5"/>
  <c r="M94" i="5" s="1"/>
  <c r="K94" i="5"/>
  <c r="R93" i="5"/>
  <c r="S93" i="5" s="1"/>
  <c r="L93" i="5"/>
  <c r="R92" i="5"/>
  <c r="L92" i="5"/>
  <c r="S91" i="5"/>
  <c r="R91" i="5"/>
  <c r="L91" i="5"/>
  <c r="M91" i="5" s="1"/>
  <c r="K91" i="5"/>
  <c r="S90" i="5"/>
  <c r="R90" i="5"/>
  <c r="L90" i="5"/>
  <c r="M90" i="5" s="1"/>
  <c r="K90" i="5"/>
  <c r="R89" i="5"/>
  <c r="S89" i="5" s="1"/>
  <c r="L89" i="5"/>
  <c r="R88" i="5"/>
  <c r="L88" i="5"/>
  <c r="S87" i="5"/>
  <c r="R87" i="5"/>
  <c r="K87" i="5" s="1"/>
  <c r="L87" i="5"/>
  <c r="R86" i="5"/>
  <c r="S86" i="5" s="1"/>
  <c r="L86" i="5"/>
  <c r="K86" i="5"/>
  <c r="R85" i="5"/>
  <c r="S85" i="5" s="1"/>
  <c r="L85" i="5"/>
  <c r="R84" i="5"/>
  <c r="L84" i="5"/>
  <c r="R83" i="5"/>
  <c r="S83" i="5" s="1"/>
  <c r="L83" i="5"/>
  <c r="K83" i="5"/>
  <c r="R82" i="5"/>
  <c r="S82" i="5" s="1"/>
  <c r="L82" i="5"/>
  <c r="K82" i="5"/>
  <c r="R81" i="5"/>
  <c r="S81" i="5" s="1"/>
  <c r="L81" i="5"/>
  <c r="R80" i="5"/>
  <c r="L80" i="5"/>
  <c r="S79" i="5"/>
  <c r="R79" i="5"/>
  <c r="K79" i="5" s="1"/>
  <c r="L79" i="5"/>
  <c r="S78" i="5"/>
  <c r="R78" i="5"/>
  <c r="K78" i="5" s="1"/>
  <c r="L78" i="5"/>
  <c r="R77" i="5"/>
  <c r="S77" i="5" s="1"/>
  <c r="L77" i="5"/>
  <c r="R76" i="5"/>
  <c r="S76" i="5" s="1"/>
  <c r="L76" i="5"/>
  <c r="R75" i="5"/>
  <c r="K75" i="5" s="1"/>
  <c r="L75" i="5"/>
  <c r="R74" i="5"/>
  <c r="L74" i="5"/>
  <c r="R73" i="5"/>
  <c r="L73" i="5"/>
  <c r="S72" i="5"/>
  <c r="R72" i="5"/>
  <c r="M72" i="5"/>
  <c r="L72" i="5"/>
  <c r="K72" i="5"/>
  <c r="R71" i="5"/>
  <c r="K71" i="5" s="1"/>
  <c r="L71" i="5"/>
  <c r="S70" i="5"/>
  <c r="R70" i="5"/>
  <c r="L70" i="5"/>
  <c r="K70" i="5"/>
  <c r="R69" i="5"/>
  <c r="L69" i="5"/>
  <c r="R68" i="5"/>
  <c r="S68" i="5" s="1"/>
  <c r="L68" i="5"/>
  <c r="S67" i="5"/>
  <c r="R67" i="5"/>
  <c r="L67" i="5"/>
  <c r="K67" i="5"/>
  <c r="S66" i="5"/>
  <c r="R66" i="5"/>
  <c r="L66" i="5"/>
  <c r="K66" i="5"/>
  <c r="R65" i="5"/>
  <c r="L65" i="5"/>
  <c r="S64" i="5"/>
  <c r="R64" i="5"/>
  <c r="K64" i="5" s="1"/>
  <c r="M64" i="5" s="1"/>
  <c r="L64" i="5"/>
  <c r="R63" i="5"/>
  <c r="S63" i="5" s="1"/>
  <c r="L63" i="5"/>
  <c r="R62" i="5"/>
  <c r="K62" i="5" s="1"/>
  <c r="L62" i="5"/>
  <c r="R61" i="5"/>
  <c r="L61" i="5"/>
  <c r="R60" i="5"/>
  <c r="S60" i="5" s="1"/>
  <c r="L60" i="5"/>
  <c r="R59" i="5"/>
  <c r="K59" i="5" s="1"/>
  <c r="L59" i="5"/>
  <c r="S58" i="5"/>
  <c r="R58" i="5"/>
  <c r="M58" i="5"/>
  <c r="L58" i="5"/>
  <c r="K58" i="5"/>
  <c r="R57" i="5"/>
  <c r="L57" i="5"/>
  <c r="S56" i="5"/>
  <c r="R56" i="5"/>
  <c r="L56" i="5"/>
  <c r="M56" i="5" s="1"/>
  <c r="K56" i="5"/>
  <c r="R55" i="5"/>
  <c r="K55" i="5" s="1"/>
  <c r="L55" i="5"/>
  <c r="S54" i="5"/>
  <c r="R54" i="5"/>
  <c r="K54" i="5" s="1"/>
  <c r="L54" i="5"/>
  <c r="R53" i="5"/>
  <c r="L53" i="5"/>
  <c r="R52" i="5"/>
  <c r="S52" i="5" s="1"/>
  <c r="L52" i="5"/>
  <c r="S51" i="5"/>
  <c r="R51" i="5"/>
  <c r="K51" i="5" s="1"/>
  <c r="L51" i="5"/>
  <c r="S50" i="5"/>
  <c r="R50" i="5"/>
  <c r="K50" i="5" s="1"/>
  <c r="M50" i="5" s="1"/>
  <c r="L50" i="5"/>
  <c r="R49" i="5"/>
  <c r="L49" i="5"/>
  <c r="S48" i="5"/>
  <c r="R48" i="5"/>
  <c r="L48" i="5"/>
  <c r="K48" i="5"/>
  <c r="R47" i="5"/>
  <c r="S47" i="5" s="1"/>
  <c r="L47" i="5"/>
  <c r="K47" i="5"/>
  <c r="R46" i="5"/>
  <c r="S46" i="5" s="1"/>
  <c r="L46" i="5"/>
  <c r="K46" i="5"/>
  <c r="R45" i="5"/>
  <c r="L45" i="5"/>
  <c r="R44" i="5"/>
  <c r="S44" i="5" s="1"/>
  <c r="L44" i="5"/>
  <c r="R43" i="5"/>
  <c r="K43" i="5" s="1"/>
  <c r="L43" i="5"/>
  <c r="S42" i="5"/>
  <c r="R42" i="5"/>
  <c r="L42" i="5"/>
  <c r="K42" i="5"/>
  <c r="M42" i="5" s="1"/>
  <c r="R41" i="5"/>
  <c r="L41" i="5"/>
  <c r="R40" i="5"/>
  <c r="S40" i="5" s="1"/>
  <c r="L40" i="5"/>
  <c r="R39" i="5"/>
  <c r="K39" i="5" s="1"/>
  <c r="L39" i="5"/>
  <c r="S38" i="5"/>
  <c r="R38" i="5"/>
  <c r="L38" i="5"/>
  <c r="M38" i="5" s="1"/>
  <c r="K38" i="5"/>
  <c r="R37" i="5"/>
  <c r="L37" i="5"/>
  <c r="R36" i="5"/>
  <c r="S36" i="5" s="1"/>
  <c r="L36" i="5"/>
  <c r="S35" i="5"/>
  <c r="R35" i="5"/>
  <c r="L35" i="5"/>
  <c r="M35" i="5" s="1"/>
  <c r="K35" i="5"/>
  <c r="S34" i="5"/>
  <c r="R34" i="5"/>
  <c r="L34" i="5"/>
  <c r="K34" i="5"/>
  <c r="R33" i="5"/>
  <c r="L33" i="5"/>
  <c r="S32" i="5"/>
  <c r="R32" i="5"/>
  <c r="K32" i="5" s="1"/>
  <c r="M32" i="5" s="1"/>
  <c r="L32" i="5"/>
  <c r="R31" i="5"/>
  <c r="S31" i="5" s="1"/>
  <c r="L31" i="5"/>
  <c r="R30" i="5"/>
  <c r="K30" i="5" s="1"/>
  <c r="L30" i="5"/>
  <c r="R29" i="5"/>
  <c r="L29" i="5"/>
  <c r="R28" i="5"/>
  <c r="S28" i="5" s="1"/>
  <c r="L28" i="5"/>
  <c r="R27" i="5"/>
  <c r="K27" i="5" s="1"/>
  <c r="L27" i="5"/>
  <c r="S26" i="5"/>
  <c r="R26" i="5"/>
  <c r="M26" i="5"/>
  <c r="L26" i="5"/>
  <c r="K26" i="5"/>
  <c r="R25" i="5"/>
  <c r="L25" i="5"/>
  <c r="R24" i="5"/>
  <c r="S24" i="5" s="1"/>
  <c r="L24" i="5"/>
  <c r="R23" i="5"/>
  <c r="K23" i="5" s="1"/>
  <c r="L23" i="5"/>
  <c r="S22" i="5"/>
  <c r="R22" i="5"/>
  <c r="K22" i="5" s="1"/>
  <c r="L22" i="5"/>
  <c r="R21" i="5"/>
  <c r="L21" i="5"/>
  <c r="R20" i="5"/>
  <c r="S20" i="5" s="1"/>
  <c r="L20" i="5"/>
  <c r="S19" i="5"/>
  <c r="R19" i="5"/>
  <c r="K19" i="5" s="1"/>
  <c r="L19" i="5"/>
  <c r="S18" i="5"/>
  <c r="R18" i="5"/>
  <c r="K18" i="5" s="1"/>
  <c r="M18" i="5" s="1"/>
  <c r="L18" i="5"/>
  <c r="R17" i="5"/>
  <c r="L17" i="5"/>
  <c r="S16" i="5"/>
  <c r="R16" i="5"/>
  <c r="L16" i="5"/>
  <c r="K16" i="5"/>
  <c r="R15" i="5"/>
  <c r="S15" i="5" s="1"/>
  <c r="L15" i="5"/>
  <c r="K15" i="5"/>
  <c r="R14" i="5"/>
  <c r="S14" i="5" s="1"/>
  <c r="L14" i="5"/>
  <c r="K14" i="5"/>
  <c r="R13" i="5"/>
  <c r="L13" i="5"/>
  <c r="R12" i="5"/>
  <c r="K12" i="5" s="1"/>
  <c r="L12" i="5"/>
  <c r="R11" i="5"/>
  <c r="S11" i="5" s="1"/>
  <c r="L11" i="5"/>
  <c r="R10" i="5"/>
  <c r="K10" i="5" s="1"/>
  <c r="L10" i="5"/>
  <c r="S9" i="5"/>
  <c r="R9" i="5"/>
  <c r="M9" i="5"/>
  <c r="L9" i="5"/>
  <c r="K9" i="5"/>
  <c r="R8" i="5"/>
  <c r="L8" i="5"/>
  <c r="R7" i="5"/>
  <c r="S7" i="5" s="1"/>
  <c r="L7" i="5"/>
  <c r="R6" i="5"/>
  <c r="K6" i="5" s="1"/>
  <c r="L6" i="5"/>
  <c r="S5" i="5"/>
  <c r="R5" i="5"/>
  <c r="K5" i="5" s="1"/>
  <c r="L5" i="5"/>
  <c r="R4" i="5"/>
  <c r="L4" i="5"/>
  <c r="R3" i="5"/>
  <c r="S3" i="5" s="1"/>
  <c r="L3" i="5"/>
  <c r="S2" i="5"/>
  <c r="R2" i="5"/>
  <c r="K2" i="5" s="1"/>
  <c r="L2" i="5"/>
  <c r="B14" i="6"/>
  <c r="B15" i="6"/>
  <c r="B16" i="6"/>
  <c r="M24" i="5" l="1"/>
  <c r="K95" i="5"/>
  <c r="S95" i="5"/>
  <c r="K143" i="5"/>
  <c r="S143" i="5"/>
  <c r="K277" i="5"/>
  <c r="S277" i="5"/>
  <c r="S10" i="5"/>
  <c r="M12" i="5"/>
  <c r="M14" i="5"/>
  <c r="S27" i="5"/>
  <c r="S30" i="5"/>
  <c r="K40" i="5"/>
  <c r="M40" i="5" s="1"/>
  <c r="M46" i="5"/>
  <c r="S59" i="5"/>
  <c r="S62" i="5"/>
  <c r="S75" i="5"/>
  <c r="K98" i="5"/>
  <c r="M99" i="5"/>
  <c r="M106" i="5"/>
  <c r="K127" i="5"/>
  <c r="S127" i="5"/>
  <c r="K131" i="5"/>
  <c r="M139" i="5"/>
  <c r="S183" i="5"/>
  <c r="K183" i="5"/>
  <c r="K205" i="5"/>
  <c r="M205" i="5" s="1"/>
  <c r="S205" i="5"/>
  <c r="K225" i="5"/>
  <c r="S225" i="5"/>
  <c r="S227" i="5"/>
  <c r="K227" i="5"/>
  <c r="M227" i="5" s="1"/>
  <c r="M261" i="5"/>
  <c r="M333" i="5"/>
  <c r="M397" i="5"/>
  <c r="K279" i="5"/>
  <c r="M279" i="5" s="1"/>
  <c r="S279" i="5"/>
  <c r="M2" i="5"/>
  <c r="M19" i="5"/>
  <c r="M22" i="5"/>
  <c r="K31" i="5"/>
  <c r="M31" i="5" s="1"/>
  <c r="M51" i="5"/>
  <c r="M54" i="5"/>
  <c r="K63" i="5"/>
  <c r="S74" i="5"/>
  <c r="K74" i="5"/>
  <c r="M74" i="5" s="1"/>
  <c r="M78" i="5"/>
  <c r="M98" i="5"/>
  <c r="K118" i="5"/>
  <c r="M118" i="5" s="1"/>
  <c r="K130" i="5"/>
  <c r="M138" i="5"/>
  <c r="K146" i="5"/>
  <c r="S146" i="5"/>
  <c r="K150" i="5"/>
  <c r="S150" i="5"/>
  <c r="S162" i="5"/>
  <c r="K162" i="5"/>
  <c r="M162" i="5" s="1"/>
  <c r="K198" i="5"/>
  <c r="S198" i="5"/>
  <c r="K213" i="5"/>
  <c r="M213" i="5" s="1"/>
  <c r="S213" i="5"/>
  <c r="K217" i="5"/>
  <c r="S217" i="5"/>
  <c r="K278" i="5"/>
  <c r="M278" i="5" s="1"/>
  <c r="S278" i="5"/>
  <c r="K147" i="5"/>
  <c r="S147" i="5"/>
  <c r="K197" i="5"/>
  <c r="M197" i="5" s="1"/>
  <c r="S197" i="5"/>
  <c r="K201" i="5"/>
  <c r="S201" i="5"/>
  <c r="K214" i="5"/>
  <c r="M214" i="5" s="1"/>
  <c r="S214" i="5"/>
  <c r="S218" i="5"/>
  <c r="K218" i="5"/>
  <c r="S243" i="5"/>
  <c r="K243" i="5"/>
  <c r="M5" i="5"/>
  <c r="K7" i="5"/>
  <c r="M7" i="5" s="1"/>
  <c r="M16" i="5"/>
  <c r="K24" i="5"/>
  <c r="M30" i="5"/>
  <c r="M34" i="5"/>
  <c r="S43" i="5"/>
  <c r="M48" i="5"/>
  <c r="M62" i="5"/>
  <c r="M66" i="5"/>
  <c r="M110" i="5"/>
  <c r="K111" i="5"/>
  <c r="S111" i="5"/>
  <c r="K182" i="5"/>
  <c r="S182" i="5"/>
  <c r="K193" i="5"/>
  <c r="S193" i="5"/>
  <c r="K222" i="5"/>
  <c r="S222" i="5"/>
  <c r="S226" i="5"/>
  <c r="K226" i="5"/>
  <c r="M243" i="5"/>
  <c r="M296" i="5"/>
  <c r="S304" i="5"/>
  <c r="K304" i="5"/>
  <c r="M304" i="5" s="1"/>
  <c r="M365" i="5"/>
  <c r="M130" i="5"/>
  <c r="M131" i="5"/>
  <c r="M134" i="5"/>
  <c r="M156" i="5"/>
  <c r="M166" i="5"/>
  <c r="M184" i="5"/>
  <c r="M191" i="5"/>
  <c r="M219" i="5"/>
  <c r="M281" i="5"/>
  <c r="S397" i="5"/>
  <c r="M405" i="5"/>
  <c r="M67" i="5"/>
  <c r="M70" i="5"/>
  <c r="M82" i="5"/>
  <c r="M83" i="5"/>
  <c r="M86" i="5"/>
  <c r="M114" i="5"/>
  <c r="M115" i="5"/>
  <c r="M146" i="5"/>
  <c r="M147" i="5"/>
  <c r="M150" i="5"/>
  <c r="K178" i="5"/>
  <c r="M178" i="5" s="1"/>
  <c r="M182" i="5"/>
  <c r="K186" i="5"/>
  <c r="M186" i="5" s="1"/>
  <c r="M193" i="5"/>
  <c r="M198" i="5"/>
  <c r="M201" i="5"/>
  <c r="M217" i="5"/>
  <c r="M222" i="5"/>
  <c r="M225" i="5"/>
  <c r="K237" i="5"/>
  <c r="M237" i="5" s="1"/>
  <c r="K251" i="5"/>
  <c r="M251" i="5" s="1"/>
  <c r="K263" i="5"/>
  <c r="M263" i="5" s="1"/>
  <c r="M286" i="5"/>
  <c r="K298" i="5"/>
  <c r="M298" i="5" s="1"/>
  <c r="M13" i="5"/>
  <c r="M153" i="5"/>
  <c r="K350" i="5"/>
  <c r="S350" i="5"/>
  <c r="S359" i="5"/>
  <c r="K359" i="5"/>
  <c r="M359" i="5" s="1"/>
  <c r="S375" i="5"/>
  <c r="K375" i="5"/>
  <c r="M375" i="5" s="1"/>
  <c r="K382" i="5"/>
  <c r="S382" i="5"/>
  <c r="K3" i="5"/>
  <c r="M3" i="5" s="1"/>
  <c r="S6" i="5"/>
  <c r="S8" i="5"/>
  <c r="K8" i="5"/>
  <c r="M8" i="5" s="1"/>
  <c r="M15" i="5"/>
  <c r="K20" i="5"/>
  <c r="M20" i="5" s="1"/>
  <c r="S23" i="5"/>
  <c r="S25" i="5"/>
  <c r="K25" i="5"/>
  <c r="M25" i="5" s="1"/>
  <c r="K36" i="5"/>
  <c r="M36" i="5" s="1"/>
  <c r="S39" i="5"/>
  <c r="S41" i="5"/>
  <c r="K41" i="5"/>
  <c r="M41" i="5" s="1"/>
  <c r="M47" i="5"/>
  <c r="K52" i="5"/>
  <c r="M52" i="5" s="1"/>
  <c r="S55" i="5"/>
  <c r="S57" i="5"/>
  <c r="K57" i="5"/>
  <c r="M57" i="5" s="1"/>
  <c r="M63" i="5"/>
  <c r="K68" i="5"/>
  <c r="M68" i="5" s="1"/>
  <c r="S71" i="5"/>
  <c r="S73" i="5"/>
  <c r="K73" i="5"/>
  <c r="M73" i="5" s="1"/>
  <c r="S80" i="5"/>
  <c r="K80" i="5"/>
  <c r="M80" i="5" s="1"/>
  <c r="S88" i="5"/>
  <c r="K88" i="5"/>
  <c r="M88" i="5" s="1"/>
  <c r="K96" i="5"/>
  <c r="M96" i="5" s="1"/>
  <c r="S96" i="5"/>
  <c r="K104" i="5"/>
  <c r="M104" i="5" s="1"/>
  <c r="S104" i="5"/>
  <c r="K112" i="5"/>
  <c r="M112" i="5" s="1"/>
  <c r="S112" i="5"/>
  <c r="S120" i="5"/>
  <c r="K120" i="5"/>
  <c r="M120" i="5" s="1"/>
  <c r="S128" i="5"/>
  <c r="K128" i="5"/>
  <c r="M128" i="5" s="1"/>
  <c r="S136" i="5"/>
  <c r="K136" i="5"/>
  <c r="M136" i="5" s="1"/>
  <c r="S144" i="5"/>
  <c r="K144" i="5"/>
  <c r="M144" i="5" s="1"/>
  <c r="S152" i="5"/>
  <c r="K152" i="5"/>
  <c r="M152" i="5" s="1"/>
  <c r="S159" i="5"/>
  <c r="S177" i="5"/>
  <c r="K177" i="5"/>
  <c r="M177" i="5" s="1"/>
  <c r="M183" i="5"/>
  <c r="S192" i="5"/>
  <c r="K192" i="5"/>
  <c r="S200" i="5"/>
  <c r="K200" i="5"/>
  <c r="S216" i="5"/>
  <c r="K216" i="5"/>
  <c r="S239" i="5"/>
  <c r="K239" i="5"/>
  <c r="M239" i="5" s="1"/>
  <c r="S271" i="5"/>
  <c r="K271" i="5"/>
  <c r="M271" i="5" s="1"/>
  <c r="K301" i="5"/>
  <c r="M301" i="5" s="1"/>
  <c r="S301" i="5"/>
  <c r="M59" i="5"/>
  <c r="M75" i="5"/>
  <c r="M95" i="5"/>
  <c r="M103" i="5"/>
  <c r="M119" i="5"/>
  <c r="M127" i="5"/>
  <c r="M143" i="5"/>
  <c r="M200" i="5"/>
  <c r="S247" i="5"/>
  <c r="K247" i="5"/>
  <c r="M247" i="5" s="1"/>
  <c r="K366" i="5"/>
  <c r="S366" i="5"/>
  <c r="S391" i="5"/>
  <c r="K391" i="5"/>
  <c r="M391" i="5" s="1"/>
  <c r="K398" i="5"/>
  <c r="S398" i="5"/>
  <c r="S172" i="5"/>
  <c r="M174" i="5"/>
  <c r="S176" i="5"/>
  <c r="K176" i="5"/>
  <c r="M176" i="5" s="1"/>
  <c r="M190" i="5"/>
  <c r="S4" i="5"/>
  <c r="K4" i="5"/>
  <c r="M4" i="5" s="1"/>
  <c r="M10" i="5"/>
  <c r="S21" i="5"/>
  <c r="K21" i="5"/>
  <c r="M21" i="5" s="1"/>
  <c r="M27" i="5"/>
  <c r="S37" i="5"/>
  <c r="K37" i="5"/>
  <c r="M37" i="5" s="1"/>
  <c r="M43" i="5"/>
  <c r="S53" i="5"/>
  <c r="K53" i="5"/>
  <c r="M53" i="5" s="1"/>
  <c r="S69" i="5"/>
  <c r="K69" i="5"/>
  <c r="M69" i="5" s="1"/>
  <c r="M79" i="5"/>
  <c r="M87" i="5"/>
  <c r="M111" i="5"/>
  <c r="M135" i="5"/>
  <c r="M151" i="5"/>
  <c r="S160" i="5"/>
  <c r="K160" i="5"/>
  <c r="M160" i="5" s="1"/>
  <c r="S173" i="5"/>
  <c r="K173" i="5"/>
  <c r="M173" i="5" s="1"/>
  <c r="K179" i="5"/>
  <c r="M179" i="5" s="1"/>
  <c r="S179" i="5"/>
  <c r="M192" i="5"/>
  <c r="S208" i="5"/>
  <c r="K208" i="5"/>
  <c r="S13" i="5"/>
  <c r="K13" i="5"/>
  <c r="S29" i="5"/>
  <c r="K29" i="5"/>
  <c r="M29" i="5" s="1"/>
  <c r="S45" i="5"/>
  <c r="K45" i="5"/>
  <c r="M45" i="5" s="1"/>
  <c r="S61" i="5"/>
  <c r="K61" i="5"/>
  <c r="M61" i="5" s="1"/>
  <c r="S157" i="5"/>
  <c r="K157" i="5"/>
  <c r="M157" i="5" s="1"/>
  <c r="K163" i="5"/>
  <c r="M163" i="5" s="1"/>
  <c r="S163" i="5"/>
  <c r="M6" i="5"/>
  <c r="K11" i="5"/>
  <c r="M11" i="5" s="1"/>
  <c r="S12" i="5"/>
  <c r="S17" i="5"/>
  <c r="K17" i="5"/>
  <c r="M17" i="5" s="1"/>
  <c r="M23" i="5"/>
  <c r="K28" i="5"/>
  <c r="M28" i="5" s="1"/>
  <c r="S33" i="5"/>
  <c r="K33" i="5"/>
  <c r="M33" i="5" s="1"/>
  <c r="M39" i="5"/>
  <c r="K44" i="5"/>
  <c r="M44" i="5" s="1"/>
  <c r="S49" i="5"/>
  <c r="K49" i="5"/>
  <c r="M49" i="5" s="1"/>
  <c r="M55" i="5"/>
  <c r="K60" i="5"/>
  <c r="M60" i="5" s="1"/>
  <c r="S65" i="5"/>
  <c r="K65" i="5"/>
  <c r="M65" i="5" s="1"/>
  <c r="M71" i="5"/>
  <c r="K76" i="5"/>
  <c r="M76" i="5" s="1"/>
  <c r="S84" i="5"/>
  <c r="K84" i="5"/>
  <c r="M84" i="5" s="1"/>
  <c r="S92" i="5"/>
  <c r="K92" i="5"/>
  <c r="M92" i="5" s="1"/>
  <c r="S100" i="5"/>
  <c r="K100" i="5"/>
  <c r="M100" i="5" s="1"/>
  <c r="S108" i="5"/>
  <c r="K108" i="5"/>
  <c r="M108" i="5" s="1"/>
  <c r="S116" i="5"/>
  <c r="K116" i="5"/>
  <c r="M116" i="5" s="1"/>
  <c r="S124" i="5"/>
  <c r="K124" i="5"/>
  <c r="M124" i="5" s="1"/>
  <c r="S132" i="5"/>
  <c r="K132" i="5"/>
  <c r="M132" i="5" s="1"/>
  <c r="S140" i="5"/>
  <c r="K140" i="5"/>
  <c r="M140" i="5" s="1"/>
  <c r="S148" i="5"/>
  <c r="K148" i="5"/>
  <c r="M148" i="5" s="1"/>
  <c r="S161" i="5"/>
  <c r="K161" i="5"/>
  <c r="M161" i="5" s="1"/>
  <c r="M167" i="5"/>
  <c r="S175" i="5"/>
  <c r="S194" i="5"/>
  <c r="K194" i="5"/>
  <c r="S202" i="5"/>
  <c r="K202" i="5"/>
  <c r="M202" i="5" s="1"/>
  <c r="S223" i="5"/>
  <c r="K223" i="5"/>
  <c r="M223" i="5" s="1"/>
  <c r="S231" i="5"/>
  <c r="K231" i="5"/>
  <c r="M231" i="5" s="1"/>
  <c r="K266" i="5"/>
  <c r="S266" i="5"/>
  <c r="M277" i="5"/>
  <c r="S290" i="5"/>
  <c r="K290" i="5"/>
  <c r="M342" i="5"/>
  <c r="M155" i="5"/>
  <c r="S165" i="5"/>
  <c r="K165" i="5"/>
  <c r="M165" i="5" s="1"/>
  <c r="M171" i="5"/>
  <c r="S181" i="5"/>
  <c r="K181" i="5"/>
  <c r="M181" i="5" s="1"/>
  <c r="S207" i="5"/>
  <c r="K207" i="5"/>
  <c r="M207" i="5" s="1"/>
  <c r="S215" i="5"/>
  <c r="K215" i="5"/>
  <c r="M215" i="5" s="1"/>
  <c r="S240" i="5"/>
  <c r="K240" i="5"/>
  <c r="M240" i="5" s="1"/>
  <c r="S248" i="5"/>
  <c r="K248" i="5"/>
  <c r="M248" i="5" s="1"/>
  <c r="K270" i="5"/>
  <c r="M270" i="5" s="1"/>
  <c r="S270" i="5"/>
  <c r="K302" i="5"/>
  <c r="M302" i="5" s="1"/>
  <c r="S302" i="5"/>
  <c r="S335" i="5"/>
  <c r="K335" i="5"/>
  <c r="M335" i="5" s="1"/>
  <c r="K77" i="5"/>
  <c r="M77" i="5" s="1"/>
  <c r="K81" i="5"/>
  <c r="M81" i="5" s="1"/>
  <c r="K85" i="5"/>
  <c r="M85" i="5" s="1"/>
  <c r="K89" i="5"/>
  <c r="M89" i="5" s="1"/>
  <c r="K93" i="5"/>
  <c r="M93" i="5" s="1"/>
  <c r="K97" i="5"/>
  <c r="M97" i="5" s="1"/>
  <c r="K101" i="5"/>
  <c r="M101" i="5" s="1"/>
  <c r="K105" i="5"/>
  <c r="M105" i="5" s="1"/>
  <c r="K109" i="5"/>
  <c r="M109" i="5" s="1"/>
  <c r="K113" i="5"/>
  <c r="M113" i="5" s="1"/>
  <c r="K117" i="5"/>
  <c r="M117" i="5" s="1"/>
  <c r="K121" i="5"/>
  <c r="M121" i="5" s="1"/>
  <c r="K125" i="5"/>
  <c r="M125" i="5" s="1"/>
  <c r="K129" i="5"/>
  <c r="M129" i="5" s="1"/>
  <c r="K133" i="5"/>
  <c r="M133" i="5" s="1"/>
  <c r="K137" i="5"/>
  <c r="M137" i="5" s="1"/>
  <c r="K141" i="5"/>
  <c r="M141" i="5" s="1"/>
  <c r="K145" i="5"/>
  <c r="M145" i="5" s="1"/>
  <c r="K149" i="5"/>
  <c r="M149" i="5" s="1"/>
  <c r="K153" i="5"/>
  <c r="M159" i="5"/>
  <c r="K164" i="5"/>
  <c r="M164" i="5" s="1"/>
  <c r="S169" i="5"/>
  <c r="K169" i="5"/>
  <c r="M169" i="5" s="1"/>
  <c r="M175" i="5"/>
  <c r="K180" i="5"/>
  <c r="M180" i="5" s="1"/>
  <c r="S185" i="5"/>
  <c r="K185" i="5"/>
  <c r="M185" i="5" s="1"/>
  <c r="S199" i="5"/>
  <c r="K199" i="5"/>
  <c r="M199" i="5" s="1"/>
  <c r="M208" i="5"/>
  <c r="M216" i="5"/>
  <c r="S224" i="5"/>
  <c r="K224" i="5"/>
  <c r="M224" i="5" s="1"/>
  <c r="S232" i="5"/>
  <c r="K232" i="5"/>
  <c r="M232" i="5" s="1"/>
  <c r="K242" i="5"/>
  <c r="K250" i="5"/>
  <c r="M250" i="5" s="1"/>
  <c r="M254" i="5"/>
  <c r="S288" i="5"/>
  <c r="K288" i="5"/>
  <c r="M288" i="5" s="1"/>
  <c r="K318" i="5"/>
  <c r="S318" i="5"/>
  <c r="S188" i="5"/>
  <c r="K188" i="5"/>
  <c r="M188" i="5" s="1"/>
  <c r="M194" i="5"/>
  <c r="S204" i="5"/>
  <c r="K204" i="5"/>
  <c r="M204" i="5" s="1"/>
  <c r="M210" i="5"/>
  <c r="S220" i="5"/>
  <c r="K220" i="5"/>
  <c r="M220" i="5" s="1"/>
  <c r="M226" i="5"/>
  <c r="S236" i="5"/>
  <c r="K236" i="5"/>
  <c r="M236" i="5" s="1"/>
  <c r="M242" i="5"/>
  <c r="S252" i="5"/>
  <c r="K252" i="5"/>
  <c r="M252" i="5" s="1"/>
  <c r="M258" i="5"/>
  <c r="M262" i="5"/>
  <c r="S264" i="5"/>
  <c r="K264" i="5"/>
  <c r="M264" i="5" s="1"/>
  <c r="S268" i="5"/>
  <c r="K268" i="5"/>
  <c r="M268" i="5" s="1"/>
  <c r="S287" i="5"/>
  <c r="K287" i="5"/>
  <c r="M287" i="5" s="1"/>
  <c r="S299" i="5"/>
  <c r="K299" i="5"/>
  <c r="M299" i="5" s="1"/>
  <c r="K310" i="5"/>
  <c r="M310" i="5" s="1"/>
  <c r="S310" i="5"/>
  <c r="S327" i="5"/>
  <c r="K327" i="5"/>
  <c r="M327" i="5" s="1"/>
  <c r="K342" i="5"/>
  <c r="S342" i="5"/>
  <c r="M392" i="5"/>
  <c r="S254" i="5"/>
  <c r="S256" i="5"/>
  <c r="K256" i="5"/>
  <c r="M256" i="5" s="1"/>
  <c r="K267" i="5"/>
  <c r="M267" i="5" s="1"/>
  <c r="M274" i="5"/>
  <c r="S280" i="5"/>
  <c r="K280" i="5"/>
  <c r="M280" i="5" s="1"/>
  <c r="S282" i="5"/>
  <c r="S284" i="5"/>
  <c r="K284" i="5"/>
  <c r="M284" i="5" s="1"/>
  <c r="S286" i="5"/>
  <c r="M293" i="5"/>
  <c r="M297" i="5"/>
  <c r="S319" i="5"/>
  <c r="K319" i="5"/>
  <c r="M319" i="5" s="1"/>
  <c r="M326" i="5"/>
  <c r="K334" i="5"/>
  <c r="M334" i="5" s="1"/>
  <c r="S334" i="5"/>
  <c r="S351" i="5"/>
  <c r="K351" i="5"/>
  <c r="M351" i="5" s="1"/>
  <c r="K358" i="5"/>
  <c r="M358" i="5" s="1"/>
  <c r="S358" i="5"/>
  <c r="S367" i="5"/>
  <c r="K367" i="5"/>
  <c r="M367" i="5" s="1"/>
  <c r="K374" i="5"/>
  <c r="M374" i="5" s="1"/>
  <c r="S374" i="5"/>
  <c r="S383" i="5"/>
  <c r="K383" i="5"/>
  <c r="M383" i="5" s="1"/>
  <c r="K390" i="5"/>
  <c r="M390" i="5" s="1"/>
  <c r="S390" i="5"/>
  <c r="S399" i="5"/>
  <c r="K399" i="5"/>
  <c r="M399" i="5" s="1"/>
  <c r="K406" i="5"/>
  <c r="M406" i="5" s="1"/>
  <c r="S406" i="5"/>
  <c r="S196" i="5"/>
  <c r="K196" i="5"/>
  <c r="M196" i="5" s="1"/>
  <c r="S212" i="5"/>
  <c r="K212" i="5"/>
  <c r="M212" i="5" s="1"/>
  <c r="M218" i="5"/>
  <c r="S228" i="5"/>
  <c r="K228" i="5"/>
  <c r="M228" i="5" s="1"/>
  <c r="M234" i="5"/>
  <c r="S244" i="5"/>
  <c r="K244" i="5"/>
  <c r="M244" i="5" s="1"/>
  <c r="K255" i="5"/>
  <c r="M255" i="5" s="1"/>
  <c r="M265" i="5"/>
  <c r="S272" i="5"/>
  <c r="K272" i="5"/>
  <c r="M272" i="5" s="1"/>
  <c r="K283" i="5"/>
  <c r="M283" i="5" s="1"/>
  <c r="M290" i="5"/>
  <c r="S311" i="5"/>
  <c r="K311" i="5"/>
  <c r="M311" i="5" s="1"/>
  <c r="M318" i="5"/>
  <c r="K326" i="5"/>
  <c r="S326" i="5"/>
  <c r="S343" i="5"/>
  <c r="K343" i="5"/>
  <c r="M343" i="5" s="1"/>
  <c r="M350" i="5"/>
  <c r="M366" i="5"/>
  <c r="M382" i="5"/>
  <c r="M398" i="5"/>
  <c r="S260" i="5"/>
  <c r="K260" i="5"/>
  <c r="M260" i="5" s="1"/>
  <c r="M266" i="5"/>
  <c r="S276" i="5"/>
  <c r="K276" i="5"/>
  <c r="M276" i="5" s="1"/>
  <c r="M282" i="5"/>
  <c r="S292" i="5"/>
  <c r="K292" i="5"/>
  <c r="M292" i="5" s="1"/>
  <c r="M300" i="5"/>
  <c r="S303" i="5"/>
  <c r="K303" i="5"/>
  <c r="M303" i="5" s="1"/>
  <c r="S295" i="5"/>
  <c r="K295" i="5"/>
  <c r="M295" i="5" s="1"/>
  <c r="M305" i="5"/>
  <c r="M306" i="5"/>
  <c r="M313" i="5"/>
  <c r="M314" i="5"/>
  <c r="M321" i="5"/>
  <c r="M322" i="5"/>
  <c r="M329" i="5"/>
  <c r="M330" i="5"/>
  <c r="M337" i="5"/>
  <c r="M338" i="5"/>
  <c r="M345" i="5"/>
  <c r="M346" i="5"/>
  <c r="M353" i="5"/>
  <c r="M354" i="5"/>
  <c r="M361" i="5"/>
  <c r="M362" i="5"/>
  <c r="M369" i="5"/>
  <c r="M370" i="5"/>
  <c r="M377" i="5"/>
  <c r="M378" i="5"/>
  <c r="M385" i="5"/>
  <c r="M386" i="5"/>
  <c r="M393" i="5"/>
  <c r="M394" i="5"/>
  <c r="M401" i="5"/>
  <c r="M402" i="5"/>
  <c r="S307" i="5"/>
  <c r="K307" i="5"/>
  <c r="M307" i="5" s="1"/>
  <c r="S315" i="5"/>
  <c r="K315" i="5"/>
  <c r="M315" i="5" s="1"/>
  <c r="S323" i="5"/>
  <c r="K323" i="5"/>
  <c r="M323" i="5" s="1"/>
  <c r="S331" i="5"/>
  <c r="K331" i="5"/>
  <c r="M331" i="5" s="1"/>
  <c r="S339" i="5"/>
  <c r="K339" i="5"/>
  <c r="M339" i="5" s="1"/>
  <c r="S347" i="5"/>
  <c r="K347" i="5"/>
  <c r="M347" i="5" s="1"/>
  <c r="S355" i="5"/>
  <c r="K355" i="5"/>
  <c r="M355" i="5" s="1"/>
  <c r="S363" i="5"/>
  <c r="K363" i="5"/>
  <c r="M363" i="5" s="1"/>
  <c r="S371" i="5"/>
  <c r="K371" i="5"/>
  <c r="M371" i="5" s="1"/>
  <c r="S379" i="5"/>
  <c r="K379" i="5"/>
  <c r="M379" i="5" s="1"/>
  <c r="S387" i="5"/>
  <c r="K387" i="5"/>
  <c r="M387" i="5" s="1"/>
  <c r="S395" i="5"/>
  <c r="K395" i="5"/>
  <c r="M395" i="5" s="1"/>
  <c r="S403" i="5"/>
  <c r="K403" i="5"/>
  <c r="M403" i="5" s="1"/>
  <c r="K308" i="5"/>
  <c r="M308" i="5" s="1"/>
  <c r="K312" i="5"/>
  <c r="M312" i="5" s="1"/>
  <c r="K316" i="5"/>
  <c r="M316" i="5" s="1"/>
  <c r="K320" i="5"/>
  <c r="M320" i="5" s="1"/>
  <c r="K324" i="5"/>
  <c r="M324" i="5" s="1"/>
  <c r="K328" i="5"/>
  <c r="M328" i="5" s="1"/>
  <c r="K332" i="5"/>
  <c r="M332" i="5" s="1"/>
  <c r="K336" i="5"/>
  <c r="M336" i="5" s="1"/>
  <c r="K340" i="5"/>
  <c r="M340" i="5" s="1"/>
  <c r="K344" i="5"/>
  <c r="M344" i="5" s="1"/>
  <c r="K348" i="5"/>
  <c r="M348" i="5" s="1"/>
  <c r="K352" i="5"/>
  <c r="M352" i="5" s="1"/>
  <c r="K356" i="5"/>
  <c r="M356" i="5" s="1"/>
  <c r="K360" i="5"/>
  <c r="M360" i="5" s="1"/>
  <c r="K364" i="5"/>
  <c r="M364" i="5" s="1"/>
  <c r="K368" i="5"/>
  <c r="M368" i="5" s="1"/>
  <c r="K372" i="5"/>
  <c r="M372" i="5" s="1"/>
  <c r="K376" i="5"/>
  <c r="M376" i="5" s="1"/>
  <c r="K380" i="5"/>
  <c r="M380" i="5" s="1"/>
  <c r="K384" i="5"/>
  <c r="M384" i="5" s="1"/>
  <c r="K388" i="5"/>
  <c r="M388" i="5" s="1"/>
  <c r="K392" i="5"/>
  <c r="K396" i="5"/>
  <c r="M396" i="5" s="1"/>
  <c r="K400" i="5"/>
  <c r="M400" i="5" s="1"/>
  <c r="K404" i="5"/>
  <c r="M404" i="5" s="1"/>
</calcChain>
</file>

<file path=xl/sharedStrings.xml><?xml version="1.0" encoding="utf-8"?>
<sst xmlns="http://schemas.openxmlformats.org/spreadsheetml/2006/main" count="2643" uniqueCount="442">
  <si>
    <t>Full Name</t>
  </si>
  <si>
    <t>Gender</t>
  </si>
  <si>
    <t>Hire Date</t>
  </si>
  <si>
    <t>Status</t>
  </si>
  <si>
    <t>Hire Type</t>
  </si>
  <si>
    <t>Department</t>
  </si>
  <si>
    <t>Total Experience</t>
  </si>
  <si>
    <t>Salary</t>
  </si>
  <si>
    <t>Bonus</t>
  </si>
  <si>
    <t>Rating - Behaviour</t>
  </si>
  <si>
    <t>Rating - Innovation</t>
  </si>
  <si>
    <t>Rating - Collegues</t>
  </si>
  <si>
    <t>Average Rating</t>
  </si>
  <si>
    <t>Male</t>
  </si>
  <si>
    <t>Active</t>
  </si>
  <si>
    <t>R&amp;D</t>
  </si>
  <si>
    <t>Marketing &amp; Sales</t>
  </si>
  <si>
    <t>Richard Mark</t>
  </si>
  <si>
    <t>Admin</t>
  </si>
  <si>
    <t>Human Resource</t>
  </si>
  <si>
    <t>IT</t>
  </si>
  <si>
    <t>Adam Kyle</t>
  </si>
  <si>
    <t>Backoffice</t>
  </si>
  <si>
    <t>Finance</t>
  </si>
  <si>
    <t>Security</t>
  </si>
  <si>
    <t>Purchase</t>
  </si>
  <si>
    <t>Quality</t>
  </si>
  <si>
    <t>Harold Walter</t>
  </si>
  <si>
    <t>Christian Ralph</t>
  </si>
  <si>
    <t>Patrick Roy</t>
  </si>
  <si>
    <t>James Roy</t>
  </si>
  <si>
    <t>Logan Tyler</t>
  </si>
  <si>
    <t>Carl Samuel</t>
  </si>
  <si>
    <t>Nathan Charles</t>
  </si>
  <si>
    <t>Sean Gregory</t>
  </si>
  <si>
    <t>Albert Jeremy</t>
  </si>
  <si>
    <t>David Johnny</t>
  </si>
  <si>
    <t>Keith Willie</t>
  </si>
  <si>
    <t>Joseph Jerry</t>
  </si>
  <si>
    <t>Arthur Carl</t>
  </si>
  <si>
    <t>Joseph Sean</t>
  </si>
  <si>
    <t>Christopher Christian</t>
  </si>
  <si>
    <t>Roger Bobby</t>
  </si>
  <si>
    <t>Christopher Willie</t>
  </si>
  <si>
    <t>Gabriel Jordan</t>
  </si>
  <si>
    <t>Kyle Louis</t>
  </si>
  <si>
    <t>Benjamin Daniel</t>
  </si>
  <si>
    <t>Jordan Lawrence</t>
  </si>
  <si>
    <t>David Stephen</t>
  </si>
  <si>
    <t>Louis Bruce</t>
  </si>
  <si>
    <t>Randy Michael</t>
  </si>
  <si>
    <t>Charles Joshua</t>
  </si>
  <si>
    <t>Ryan Bryan</t>
  </si>
  <si>
    <t>Nicholas Peter</t>
  </si>
  <si>
    <t>Willie David</t>
  </si>
  <si>
    <t>Richard Timothy</t>
  </si>
  <si>
    <t>James Jeffrey</t>
  </si>
  <si>
    <t>Female</t>
  </si>
  <si>
    <t>Frances Terry</t>
  </si>
  <si>
    <t>Janet Richard</t>
  </si>
  <si>
    <t>Mary Steven</t>
  </si>
  <si>
    <t>Frances Jonathan</t>
  </si>
  <si>
    <t>Medical Leave</t>
  </si>
  <si>
    <t>Katherine Roy</t>
  </si>
  <si>
    <t>Helen Arthur</t>
  </si>
  <si>
    <t>Christina James</t>
  </si>
  <si>
    <t>Natalie William</t>
  </si>
  <si>
    <t>Sara Louis</t>
  </si>
  <si>
    <t>Beverly Eugene</t>
  </si>
  <si>
    <t>Diana Lawrence</t>
  </si>
  <si>
    <t>Katherine Harold</t>
  </si>
  <si>
    <t>Shirley Charles</t>
  </si>
  <si>
    <t>Elizabeth Matthew</t>
  </si>
  <si>
    <t>Lisa Justin</t>
  </si>
  <si>
    <t>Julie Carl</t>
  </si>
  <si>
    <t>Alexis Russell</t>
  </si>
  <si>
    <t>Elizabeth Patrick</t>
  </si>
  <si>
    <t>Angela Andrew</t>
  </si>
  <si>
    <t>Linda Randy</t>
  </si>
  <si>
    <t>Jennifer Gabriel</t>
  </si>
  <si>
    <t>Grace Willie</t>
  </si>
  <si>
    <t>Janet Patrick</t>
  </si>
  <si>
    <t>Laura Robert</t>
  </si>
  <si>
    <t>Evelyn Walter</t>
  </si>
  <si>
    <t>Pamela Ryan</t>
  </si>
  <si>
    <t>Evelyn Charles</t>
  </si>
  <si>
    <t>Donna Bobby</t>
  </si>
  <si>
    <t>Jessica Brian</t>
  </si>
  <si>
    <t>Cynthia Harold</t>
  </si>
  <si>
    <t>Mary Ryan</t>
  </si>
  <si>
    <t>Gloria Gerald</t>
  </si>
  <si>
    <t>Marilyn Bobby</t>
  </si>
  <si>
    <t>Megan Alexander</t>
  </si>
  <si>
    <t>Barbara William</t>
  </si>
  <si>
    <t>Lori Dennis</t>
  </si>
  <si>
    <t>Rebecca Timothy</t>
  </si>
  <si>
    <t>Jean Jeremy</t>
  </si>
  <si>
    <t>Emma Bryan</t>
  </si>
  <si>
    <t>Ashley Christian</t>
  </si>
  <si>
    <t>Hannah Jose</t>
  </si>
  <si>
    <t>Megan Harold</t>
  </si>
  <si>
    <t>Anna Ralph</t>
  </si>
  <si>
    <t>Catherine Paul</t>
  </si>
  <si>
    <t>Jennifer William</t>
  </si>
  <si>
    <t>Pamela Bryan</t>
  </si>
  <si>
    <t>Notice Period</t>
  </si>
  <si>
    <t>Ashley Gerald</t>
  </si>
  <si>
    <t>Judith Nicholas</t>
  </si>
  <si>
    <t>Marie Ethan</t>
  </si>
  <si>
    <t>Sharon Zachary</t>
  </si>
  <si>
    <t>Kathryn Adam</t>
  </si>
  <si>
    <t>Kelly James</t>
  </si>
  <si>
    <t>Sandra Walter</t>
  </si>
  <si>
    <t>Brittany James</t>
  </si>
  <si>
    <t>Carolyn Matthew</t>
  </si>
  <si>
    <t>Karen Eric</t>
  </si>
  <si>
    <t>Anna David</t>
  </si>
  <si>
    <t>Denise Jacob</t>
  </si>
  <si>
    <t>Nicole Benjamin</t>
  </si>
  <si>
    <t>Jennifer Arthur</t>
  </si>
  <si>
    <t>Hannah Justin</t>
  </si>
  <si>
    <t>Sara Dylan</t>
  </si>
  <si>
    <t>Rachel Gerald</t>
  </si>
  <si>
    <t>Joan Joseph</t>
  </si>
  <si>
    <t>Amy Arthur</t>
  </si>
  <si>
    <t>Brenda Louis</t>
  </si>
  <si>
    <t>Betty Tyler</t>
  </si>
  <si>
    <t>Cheryl Willie</t>
  </si>
  <si>
    <t>Lori Jeremy</t>
  </si>
  <si>
    <t>Angela Arthur</t>
  </si>
  <si>
    <t>Jane Bobby</t>
  </si>
  <si>
    <t>Donna Nathan</t>
  </si>
  <si>
    <t>Cheryl Alexander</t>
  </si>
  <si>
    <t>Barbara Alexander</t>
  </si>
  <si>
    <t>Anna Kenneth</t>
  </si>
  <si>
    <t>Frances Kenneth</t>
  </si>
  <si>
    <t>Judy Bobby</t>
  </si>
  <si>
    <t>Laura Logan</t>
  </si>
  <si>
    <t>Marie Douglas</t>
  </si>
  <si>
    <t>Anna Jacob</t>
  </si>
  <si>
    <t>Madison Christopher</t>
  </si>
  <si>
    <t>Martha Russell</t>
  </si>
  <si>
    <t>Kelly Thomas</t>
  </si>
  <si>
    <t>Jean Walter</t>
  </si>
  <si>
    <t>Frances Sean</t>
  </si>
  <si>
    <t>Kayla Vincent</t>
  </si>
  <si>
    <t>Emily Scott</t>
  </si>
  <si>
    <t>Rachel Nicholas</t>
  </si>
  <si>
    <t>Beverly Joshua</t>
  </si>
  <si>
    <t>Martha Aaron</t>
  </si>
  <si>
    <t>Megan Joseph</t>
  </si>
  <si>
    <t>Carol Russell</t>
  </si>
  <si>
    <t>Ann Bryan</t>
  </si>
  <si>
    <t>Denise Alexander</t>
  </si>
  <si>
    <t>Natalie Gerald</t>
  </si>
  <si>
    <t>Elizabeth Ronald</t>
  </si>
  <si>
    <t>Karen Paul</t>
  </si>
  <si>
    <t>Diana Austin</t>
  </si>
  <si>
    <t>Diana Keith</t>
  </si>
  <si>
    <t>Judith Alan</t>
  </si>
  <si>
    <t>Pamela Alan</t>
  </si>
  <si>
    <t>Amber Logan</t>
  </si>
  <si>
    <t>Margaret Nicholas</t>
  </si>
  <si>
    <t>Emily Walter</t>
  </si>
  <si>
    <t>Grand Total</t>
  </si>
  <si>
    <t>Overtime</t>
  </si>
  <si>
    <t>Promotion Eligible</t>
  </si>
  <si>
    <t>Christopher Justin</t>
  </si>
  <si>
    <t>Scott Jesse</t>
  </si>
  <si>
    <t>Justin Anthony</t>
  </si>
  <si>
    <t>Jerry Frank</t>
  </si>
  <si>
    <t>Larry Nicholas</t>
  </si>
  <si>
    <t>Patrick Robert</t>
  </si>
  <si>
    <t>Dylan Adam</t>
  </si>
  <si>
    <t>Donald Ralph</t>
  </si>
  <si>
    <t>Michael Kevin</t>
  </si>
  <si>
    <t>Justin Thomas</t>
  </si>
  <si>
    <t>Vincent Lawrence</t>
  </si>
  <si>
    <t>Juan Jose</t>
  </si>
  <si>
    <t>Ryan Daniel</t>
  </si>
  <si>
    <t>Gregory Jerry</t>
  </si>
  <si>
    <t>Dylan Kevin</t>
  </si>
  <si>
    <t>Joe Arthur</t>
  </si>
  <si>
    <t>George Alan</t>
  </si>
  <si>
    <t>Adam Keith</t>
  </si>
  <si>
    <t>Joshua Lawrence</t>
  </si>
  <si>
    <t>Joseph Edward</t>
  </si>
  <si>
    <t>Steven Noah</t>
  </si>
  <si>
    <t>Andrew Ryan</t>
  </si>
  <si>
    <t>Matthew Douglas</t>
  </si>
  <si>
    <t>Ethan Harry</t>
  </si>
  <si>
    <t>Cynthia Ronald</t>
  </si>
  <si>
    <t>Deborah Jesse</t>
  </si>
  <si>
    <t>Julie Aaron</t>
  </si>
  <si>
    <t>Sharon Ralph</t>
  </si>
  <si>
    <t>Angela Eric</t>
  </si>
  <si>
    <t>Beverly Jeffrey</t>
  </si>
  <si>
    <t>Melissa Bruce</t>
  </si>
  <si>
    <t>Judy John</t>
  </si>
  <si>
    <t>Mary Zachary</t>
  </si>
  <si>
    <t>Brittany Wayne</t>
  </si>
  <si>
    <t>Carol Jeremy</t>
  </si>
  <si>
    <t>Kathryn Jose</t>
  </si>
  <si>
    <t>Brenda Matthew</t>
  </si>
  <si>
    <t>Carolyn Steven</t>
  </si>
  <si>
    <t>Victoria Joe</t>
  </si>
  <si>
    <t>Joan Wayne</t>
  </si>
  <si>
    <t>Amber Jason</t>
  </si>
  <si>
    <t>Amber Ronald</t>
  </si>
  <si>
    <t>Sarah Jesse</t>
  </si>
  <si>
    <t>Teresa Joe</t>
  </si>
  <si>
    <t>Lori Joe</t>
  </si>
  <si>
    <t>Diana Eric</t>
  </si>
  <si>
    <t>Megan Jose</t>
  </si>
  <si>
    <t>Christina Ethan</t>
  </si>
  <si>
    <t>Rebecca William</t>
  </si>
  <si>
    <t>Julia Jesse</t>
  </si>
  <si>
    <t>Hannah Roy</t>
  </si>
  <si>
    <t>Kayla Michael</t>
  </si>
  <si>
    <t>Christina Jonathan</t>
  </si>
  <si>
    <t>Brittany Harry</t>
  </si>
  <si>
    <t>Victoria Frank</t>
  </si>
  <si>
    <t>Stephanie Roy</t>
  </si>
  <si>
    <t>Teresa Steven</t>
  </si>
  <si>
    <t>Gloria Eugene</t>
  </si>
  <si>
    <t>Lauren Justin</t>
  </si>
  <si>
    <t>Brenda Albert</t>
  </si>
  <si>
    <t>Olivia Peter</t>
  </si>
  <si>
    <t>Diana Mark</t>
  </si>
  <si>
    <t>Karen Nathan</t>
  </si>
  <si>
    <t>Carol Harry</t>
  </si>
  <si>
    <t>Susan Lawrence</t>
  </si>
  <si>
    <t>Shirley John</t>
  </si>
  <si>
    <t>Kathleen Louis</t>
  </si>
  <si>
    <t>Gloria Robert</t>
  </si>
  <si>
    <t>Patricia Russell</t>
  </si>
  <si>
    <t>Donna Benjamin</t>
  </si>
  <si>
    <t>Lisa Brian</t>
  </si>
  <si>
    <t>Evelyn Jordan</t>
  </si>
  <si>
    <t>Brittany Gregory</t>
  </si>
  <si>
    <t>Angela Raymond</t>
  </si>
  <si>
    <t>Jacqueline Nicholas</t>
  </si>
  <si>
    <t>Jean Austin</t>
  </si>
  <si>
    <t>Grace Joe</t>
  </si>
  <si>
    <t>Helen Frank</t>
  </si>
  <si>
    <t>Lisa Joshua</t>
  </si>
  <si>
    <t>Kathryn Aaron</t>
  </si>
  <si>
    <t>Jacqueline Brian</t>
  </si>
  <si>
    <t>Ashley Paul</t>
  </si>
  <si>
    <t>Denise Matthew</t>
  </si>
  <si>
    <t>Ann Henry</t>
  </si>
  <si>
    <t>Barbara Daniel</t>
  </si>
  <si>
    <t>Laura Ronald</t>
  </si>
  <si>
    <t>Melissa Randy</t>
  </si>
  <si>
    <t>Laura Ethan</t>
  </si>
  <si>
    <t>Joyce William</t>
  </si>
  <si>
    <t>Ann Wayne</t>
  </si>
  <si>
    <t>Deborah Roy</t>
  </si>
  <si>
    <t>Christine Nicholas</t>
  </si>
  <si>
    <t>Ann Jacob</t>
  </si>
  <si>
    <t>Nicole Joseph</t>
  </si>
  <si>
    <t>Rose Bryan</t>
  </si>
  <si>
    <t>Janice Keith</t>
  </si>
  <si>
    <t>Judy Charles</t>
  </si>
  <si>
    <t>Abigail Joe</t>
  </si>
  <si>
    <t>Janet Roger</t>
  </si>
  <si>
    <t>Victoria Kevin</t>
  </si>
  <si>
    <t>Gloria Kenneth</t>
  </si>
  <si>
    <t>Pamela Sean</t>
  </si>
  <si>
    <t>Judith William</t>
  </si>
  <si>
    <t>Shirley Dennis</t>
  </si>
  <si>
    <t>Kimberly Nathan</t>
  </si>
  <si>
    <t>Elizabeth Eric</t>
  </si>
  <si>
    <t>Barbara Zachary</t>
  </si>
  <si>
    <t>Evelyn Patrick</t>
  </si>
  <si>
    <t>Jane Edward</t>
  </si>
  <si>
    <t>Debra Patrick</t>
  </si>
  <si>
    <t>Katherine Roger</t>
  </si>
  <si>
    <t>Cheryl Ethan</t>
  </si>
  <si>
    <t>Angela Henry</t>
  </si>
  <si>
    <t>Sarah Walter</t>
  </si>
  <si>
    <t>Sandra Jonathan</t>
  </si>
  <si>
    <t>Joyce Gerald</t>
  </si>
  <si>
    <t>Evelyn Harry</t>
  </si>
  <si>
    <t>Dorothy Ronald</t>
  </si>
  <si>
    <t>Julie Nicholas</t>
  </si>
  <si>
    <t>Andrew John</t>
  </si>
  <si>
    <t>Peter Tyler</t>
  </si>
  <si>
    <t>Bruce Joshua</t>
  </si>
  <si>
    <t>Kyle Jack</t>
  </si>
  <si>
    <t>Brandon Alexander</t>
  </si>
  <si>
    <t>Douglas Jonathan</t>
  </si>
  <si>
    <t>Henry Roger</t>
  </si>
  <si>
    <t>Bobby Jerry</t>
  </si>
  <si>
    <t>Brandon Jordan</t>
  </si>
  <si>
    <t>Kenneth Carl</t>
  </si>
  <si>
    <t>Juan Ronald</t>
  </si>
  <si>
    <t>Raymond Roy</t>
  </si>
  <si>
    <t>Tyler Steven</t>
  </si>
  <si>
    <t>Gary Philip</t>
  </si>
  <si>
    <t>Walter Jacob</t>
  </si>
  <si>
    <t>Billy Eugene</t>
  </si>
  <si>
    <t>Jose Keith</t>
  </si>
  <si>
    <t>Mark Peter</t>
  </si>
  <si>
    <t>Kenneth Austin</t>
  </si>
  <si>
    <t>David Roger</t>
  </si>
  <si>
    <t>Terry Ronald</t>
  </si>
  <si>
    <t>Jesse Jerry</t>
  </si>
  <si>
    <t>Kenneth David</t>
  </si>
  <si>
    <t>Roger Donald</t>
  </si>
  <si>
    <t>Ethan Justin</t>
  </si>
  <si>
    <t>Steven Henry</t>
  </si>
  <si>
    <t>Thomas George</t>
  </si>
  <si>
    <t>Ralph Gabriel</t>
  </si>
  <si>
    <t>Christopher Walter</t>
  </si>
  <si>
    <t>Jonathan Willie</t>
  </si>
  <si>
    <t>Roger Christopher</t>
  </si>
  <si>
    <t>Gary Jerry</t>
  </si>
  <si>
    <t>Nicholas Justin</t>
  </si>
  <si>
    <t>Raymond Austin</t>
  </si>
  <si>
    <t>Jerry Austin</t>
  </si>
  <si>
    <t>Ryan Peter</t>
  </si>
  <si>
    <t>Dylan Christopher</t>
  </si>
  <si>
    <t>Louis Adam</t>
  </si>
  <si>
    <t>Christian Christopher</t>
  </si>
  <si>
    <t>Richard Gabriel</t>
  </si>
  <si>
    <t>Roy Ryan</t>
  </si>
  <si>
    <t>Jesse Jeffrey</t>
  </si>
  <si>
    <t>Jesse Joseph</t>
  </si>
  <si>
    <t>Jordan Juan</t>
  </si>
  <si>
    <t>Aaron Louis</t>
  </si>
  <si>
    <t>Raymond Raymond</t>
  </si>
  <si>
    <t>Tyler Keith</t>
  </si>
  <si>
    <t>Brandon Jesse</t>
  </si>
  <si>
    <t>Anthony Gregory</t>
  </si>
  <si>
    <t>Ronald Mark</t>
  </si>
  <si>
    <t>Vincent Raymond</t>
  </si>
  <si>
    <t>Paul Mark</t>
  </si>
  <si>
    <t>Joseph Roger</t>
  </si>
  <si>
    <t>Vincent Douglas</t>
  </si>
  <si>
    <t>Brandon Eugene</t>
  </si>
  <si>
    <t>Steven Gregory</t>
  </si>
  <si>
    <t>Matthew Scott</t>
  </si>
  <si>
    <t>Jason Christian</t>
  </si>
  <si>
    <t>Juan Gerald</t>
  </si>
  <si>
    <t>William Edward</t>
  </si>
  <si>
    <t>Paul Gabriel</t>
  </si>
  <si>
    <t>Noah Russell</t>
  </si>
  <si>
    <t>Larry Logan</t>
  </si>
  <si>
    <t>David Kenneth</t>
  </si>
  <si>
    <t>Gerald Russell</t>
  </si>
  <si>
    <t>Joe Samuel</t>
  </si>
  <si>
    <t>Anthony Noah</t>
  </si>
  <si>
    <t>Jack Zachary</t>
  </si>
  <si>
    <t>Henry Lawrence</t>
  </si>
  <si>
    <t>Zachary Christian</t>
  </si>
  <si>
    <t>Christopher Michael</t>
  </si>
  <si>
    <t>Roy Bobby</t>
  </si>
  <si>
    <t>Gabriel Christian</t>
  </si>
  <si>
    <t>Louis Bryan</t>
  </si>
  <si>
    <t>Aaron Philip</t>
  </si>
  <si>
    <t>Philip Jesse</t>
  </si>
  <si>
    <t>Daniel Eugene</t>
  </si>
  <si>
    <t>Kyle Scott</t>
  </si>
  <si>
    <t>Michael Peter</t>
  </si>
  <si>
    <t>Carl Scott</t>
  </si>
  <si>
    <t>Samuel Nicholas</t>
  </si>
  <si>
    <t>Jonathan Jose</t>
  </si>
  <si>
    <t>Keith Philip</t>
  </si>
  <si>
    <t>Philip Vincent</t>
  </si>
  <si>
    <t>Bobby Alan</t>
  </si>
  <si>
    <t>Joseph Brian</t>
  </si>
  <si>
    <t>Nicholas Austin</t>
  </si>
  <si>
    <t>Justin Richard</t>
  </si>
  <si>
    <t>Joseph Joshua</t>
  </si>
  <si>
    <t>Age</t>
  </si>
  <si>
    <t>Review Status</t>
  </si>
  <si>
    <t>Completed</t>
  </si>
  <si>
    <t>Yet to Start</t>
  </si>
  <si>
    <t>In Progress</t>
  </si>
  <si>
    <t>Pending Approval</t>
  </si>
  <si>
    <t>Rating - Efficiency</t>
  </si>
  <si>
    <t>Sum of Salary</t>
  </si>
  <si>
    <t>Sum of Bonus</t>
  </si>
  <si>
    <t>Sum of Overtime</t>
  </si>
  <si>
    <t>Total Expense</t>
  </si>
  <si>
    <t>CurrentTenure</t>
  </si>
  <si>
    <t>Sum of Total Expense</t>
  </si>
  <si>
    <t>Eligible</t>
  </si>
  <si>
    <t>Non Eligible</t>
  </si>
  <si>
    <t>Count of Promotion Eligible</t>
  </si>
  <si>
    <t>Average of Salary2</t>
  </si>
  <si>
    <t>Years</t>
  </si>
  <si>
    <t>Jan</t>
  </si>
  <si>
    <t>Feb</t>
  </si>
  <si>
    <t>Mar</t>
  </si>
  <si>
    <t>Apr</t>
  </si>
  <si>
    <t>May</t>
  </si>
  <si>
    <t>Jun</t>
  </si>
  <si>
    <t>Jul</t>
  </si>
  <si>
    <t>Aug</t>
  </si>
  <si>
    <t>Sep</t>
  </si>
  <si>
    <t>Oct</t>
  </si>
  <si>
    <t>Nov</t>
  </si>
  <si>
    <t>Dec</t>
  </si>
  <si>
    <t>Count of Full Name</t>
  </si>
  <si>
    <t>Row Labels</t>
  </si>
  <si>
    <t>z</t>
  </si>
  <si>
    <t>avg age</t>
  </si>
  <si>
    <t>avg salary</t>
  </si>
  <si>
    <t>1.3-6.3</t>
  </si>
  <si>
    <t>6.3-11.3</t>
  </si>
  <si>
    <t>11.3-16.3</t>
  </si>
  <si>
    <t>&gt;16.3</t>
  </si>
  <si>
    <t>Avg Ex Years</t>
  </si>
  <si>
    <t>AVG Salary</t>
  </si>
  <si>
    <t>39-45</t>
  </si>
  <si>
    <t>32-38</t>
  </si>
  <si>
    <t>25-31</t>
  </si>
  <si>
    <t>18-24</t>
  </si>
  <si>
    <t>5 years experice</t>
  </si>
  <si>
    <t>7 years age range</t>
  </si>
  <si>
    <t>avg experice years</t>
  </si>
  <si>
    <t>selections</t>
  </si>
  <si>
    <t>cell link</t>
  </si>
  <si>
    <t>FullTime</t>
  </si>
  <si>
    <t>PartTime</t>
  </si>
  <si>
    <t>Efficiency Rate</t>
  </si>
  <si>
    <t>Behaviour Rate</t>
  </si>
  <si>
    <t>Innovation Rate</t>
  </si>
  <si>
    <t>Collegues Rate</t>
  </si>
  <si>
    <t>Is New Hire</t>
  </si>
  <si>
    <t>yes</t>
  </si>
  <si>
    <t>isTerm</t>
  </si>
  <si>
    <t>New Hire</t>
  </si>
  <si>
    <t xml:space="preserve"> isTerm</t>
  </si>
  <si>
    <t>2014</t>
  </si>
  <si>
    <t>Count of Full Name2</t>
  </si>
  <si>
    <t>ActiveEmps</t>
  </si>
  <si>
    <t>NewHire</t>
  </si>
  <si>
    <t>Terms</t>
  </si>
  <si>
    <t>اولا ضفنا الاسم الكامل مرتين والتعينات والمرفودين بعد كدة عملنا للمرة التانية للاسم الكامل total running  وبعد كدة نشيل خلاص الاسم الاول      وو اما علشان نحسب العدد الصح لل active emps    هنعمل جدول تحت الجدول الاصلى ونجمع الجداد على القدام ونطرح منهم المرفودين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</si>
</sst>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3" formatCode="_(* #,##0.00_);_(* \(#,##0.00\);_(* &quot;-&quot;??_);_(@_)"/>
    <numFmt numFmtId="165" formatCode="0.0"/>
    <numFmt numFmtId="166" formatCode="_(* #,##0_);_(* \(#,##0\);_(* &quot;-&quot;??_);_(@_)"/>
  </numFmts>
  <fonts count="6"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scheme val="minor"/>
    </font>
    <font>
      <b/>
      <sz val="11"/>
      <color theme="1"/>
      <name val="Calibri"/>
      <scheme val="minor"/>
    </font>
    <font>
      <b/>
      <sz val="11"/>
      <color theme="0"/>
      <name val="Calibri"/>
      <scheme val="minor"/>
    </font>
  </fonts>
  <fills count="5">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3">
    <xf numFmtId="0" fontId="0" fillId="0" borderId="0"/>
    <xf numFmtId="9" fontId="3" fillId="0" borderId="0" applyFont="0" applyFill="0" applyBorder="0" applyAlignment="0" applyProtection="0"/>
    <xf numFmtId="43" fontId="3" fillId="0" borderId="0" applyFont="0" applyFill="0" applyBorder="0" applyAlignment="0" applyProtection="0"/>
  </cellStyleXfs>
  <cellXfs count="47">
    <xf numFmtId="0" fontId="0" fillId="0" borderId="0" xfId="0"/>
    <xf numFmtId="0" fontId="0" fillId="2" borderId="0" xfId="0" applyFill="1"/>
    <xf numFmtId="0" fontId="2" fillId="2" borderId="1" xfId="0" applyFont="1" applyFill="1" applyBorder="1" applyAlignment="1">
      <alignment horizontal="left"/>
    </xf>
    <xf numFmtId="6" fontId="2" fillId="2" borderId="1" xfId="0" applyNumberFormat="1" applyFont="1" applyFill="1" applyBorder="1" applyAlignment="1">
      <alignment horizontal="left"/>
    </xf>
    <xf numFmtId="0" fontId="0" fillId="0" borderId="0" xfId="0" applyAlignment="1">
      <alignment horizontal="left"/>
    </xf>
    <xf numFmtId="0" fontId="2" fillId="0" borderId="1" xfId="0" applyFont="1" applyBorder="1" applyAlignment="1">
      <alignment horizontal="left"/>
    </xf>
    <xf numFmtId="0" fontId="2" fillId="2" borderId="0" xfId="0" applyFont="1" applyFill="1" applyAlignment="1">
      <alignment horizontal="left"/>
    </xf>
    <xf numFmtId="6" fontId="0" fillId="0" borderId="0" xfId="0" applyNumberFormat="1" applyAlignment="1">
      <alignment horizontal="left"/>
    </xf>
    <xf numFmtId="14" fontId="2" fillId="2" borderId="1" xfId="0" applyNumberFormat="1" applyFont="1" applyFill="1" applyBorder="1" applyAlignment="1">
      <alignment horizontal="left"/>
    </xf>
    <xf numFmtId="2" fontId="2" fillId="2" borderId="1" xfId="0" applyNumberFormat="1" applyFont="1" applyFill="1" applyBorder="1" applyAlignment="1">
      <alignment horizontal="left"/>
    </xf>
    <xf numFmtId="2" fontId="2" fillId="2" borderId="0" xfId="0" applyNumberFormat="1" applyFont="1" applyFill="1" applyAlignment="1">
      <alignment horizontal="left"/>
    </xf>
    <xf numFmtId="165" fontId="0" fillId="0" borderId="0" xfId="0" applyNumberFormat="1"/>
    <xf numFmtId="0" fontId="2" fillId="2" borderId="3" xfId="0" applyFont="1" applyFill="1" applyBorder="1" applyAlignment="1">
      <alignment horizontal="left"/>
    </xf>
    <xf numFmtId="0" fontId="2" fillId="2" borderId="4" xfId="0" applyFont="1" applyFill="1" applyBorder="1" applyAlignment="1">
      <alignment horizontal="left"/>
    </xf>
    <xf numFmtId="0" fontId="1" fillId="3" borderId="5" xfId="0" applyFont="1" applyFill="1" applyBorder="1" applyAlignment="1">
      <alignment horizontal="left" vertical="center" wrapText="1"/>
    </xf>
    <xf numFmtId="0" fontId="1" fillId="3" borderId="6" xfId="0" applyFont="1" applyFill="1" applyBorder="1" applyAlignment="1">
      <alignment horizontal="left" vertical="center" wrapText="1"/>
    </xf>
    <xf numFmtId="2" fontId="1" fillId="3" borderId="6" xfId="0" applyNumberFormat="1" applyFont="1" applyFill="1" applyBorder="1" applyAlignment="1">
      <alignment horizontal="left" vertical="center" wrapText="1"/>
    </xf>
    <xf numFmtId="0" fontId="1" fillId="3" borderId="7" xfId="0" applyFont="1" applyFill="1" applyBorder="1" applyAlignment="1">
      <alignment horizontal="left" vertical="center" wrapText="1"/>
    </xf>
    <xf numFmtId="0" fontId="2" fillId="2" borderId="8" xfId="0" applyFont="1" applyFill="1" applyBorder="1" applyAlignment="1">
      <alignment horizontal="left"/>
    </xf>
    <xf numFmtId="0" fontId="2" fillId="2" borderId="2" xfId="0" applyFont="1" applyFill="1" applyBorder="1" applyAlignment="1">
      <alignment horizontal="left"/>
    </xf>
    <xf numFmtId="14" fontId="2" fillId="2" borderId="2" xfId="0" applyNumberFormat="1" applyFont="1" applyFill="1" applyBorder="1" applyAlignment="1">
      <alignment horizontal="left"/>
    </xf>
    <xf numFmtId="0" fontId="2" fillId="0" borderId="2" xfId="0" applyFont="1" applyBorder="1" applyAlignment="1">
      <alignment horizontal="left"/>
    </xf>
    <xf numFmtId="2" fontId="2" fillId="2" borderId="2" xfId="0" applyNumberFormat="1" applyFont="1" applyFill="1" applyBorder="1" applyAlignment="1">
      <alignment horizontal="left"/>
    </xf>
    <xf numFmtId="6" fontId="2" fillId="2" borderId="2" xfId="0" applyNumberFormat="1" applyFont="1" applyFill="1" applyBorder="1" applyAlignment="1">
      <alignment horizontal="left"/>
    </xf>
    <xf numFmtId="0" fontId="2" fillId="2" borderId="9" xfId="0" applyFont="1" applyFill="1" applyBorder="1" applyAlignment="1">
      <alignment horizontal="left"/>
    </xf>
    <xf numFmtId="0" fontId="0" fillId="0" borderId="0" xfId="0" applyNumberFormat="1"/>
    <xf numFmtId="0" fontId="0" fillId="0" borderId="0" xfId="0" pivotButton="1"/>
    <xf numFmtId="9" fontId="0" fillId="0" borderId="0" xfId="0" applyNumberFormat="1"/>
    <xf numFmtId="9" fontId="0" fillId="0" borderId="0" xfId="1" applyFont="1"/>
    <xf numFmtId="166" fontId="0" fillId="0" borderId="0" xfId="0" applyNumberFormat="1"/>
    <xf numFmtId="2" fontId="0" fillId="0" borderId="0" xfId="0" applyNumberFormat="1" applyAlignment="1">
      <alignment horizontal="left"/>
    </xf>
    <xf numFmtId="166" fontId="0" fillId="0" borderId="0" xfId="2" applyNumberFormat="1" applyFont="1"/>
    <xf numFmtId="0" fontId="0" fillId="4" borderId="0" xfId="0" applyFill="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4" fillId="2" borderId="1" xfId="0" applyFont="1" applyFill="1" applyBorder="1" applyAlignment="1">
      <alignment horizontal="left"/>
    </xf>
    <xf numFmtId="0" fontId="4" fillId="2" borderId="6" xfId="0" applyFont="1" applyFill="1" applyBorder="1" applyAlignment="1">
      <alignment horizontal="left"/>
    </xf>
    <xf numFmtId="0" fontId="4" fillId="2" borderId="2" xfId="0" applyFont="1" applyFill="1" applyBorder="1" applyAlignment="1">
      <alignment horizontal="left"/>
    </xf>
    <xf numFmtId="0" fontId="5" fillId="3" borderId="6" xfId="0" applyFont="1" applyFill="1" applyBorder="1" applyAlignment="1">
      <alignment horizontal="left" vertical="center" wrapText="1"/>
    </xf>
    <xf numFmtId="0" fontId="0" fillId="0" borderId="0" xfId="0" applyAlignment="1">
      <alignment horizontal="center" vertical="top" wrapText="1"/>
    </xf>
  </cellXfs>
  <cellStyles count="3">
    <cellStyle name="Comma" xfId="2" builtinId="3"/>
    <cellStyle name="Normal" xfId="0" builtinId="0"/>
    <cellStyle name="Percent" xfId="1" builtinId="5"/>
  </cellStyles>
  <dxfs count="63">
    <dxf>
      <numFmt numFmtId="166" formatCode="_(* #,##0_);_(* \(#,##0\);_(* &quot;-&quot;??_);_(@_)"/>
    </dxf>
    <dxf>
      <numFmt numFmtId="174" formatCode="_(* #,##0.0_);_(* \(#,##0.0\);_(* &quot;-&quot;??_);_(@_)"/>
    </dxf>
    <dxf>
      <numFmt numFmtId="35" formatCode="_(* #,##0.00_);_(* \(#,##0.00\);_(* &quot;-&quot;??_);_(@_)"/>
    </dxf>
    <dxf>
      <numFmt numFmtId="1" formatCode="0"/>
    </dxf>
    <dxf>
      <numFmt numFmtId="165" formatCode="0.0"/>
    </dxf>
    <dxf>
      <numFmt numFmtId="2" formatCode="0.00"/>
    </dxf>
    <dxf>
      <numFmt numFmtId="167" formatCode="0.000"/>
    </dxf>
    <dxf>
      <numFmt numFmtId="168" formatCode="0.0000"/>
    </dxf>
    <dxf>
      <numFmt numFmtId="165" formatCode="0.0"/>
    </dxf>
    <dxf>
      <numFmt numFmtId="2" formatCode="0.00"/>
    </dxf>
    <dxf>
      <numFmt numFmtId="167" formatCode="0.000"/>
    </dxf>
    <dxf>
      <numFmt numFmtId="168" formatCode="0.0000"/>
    </dxf>
    <dxf>
      <numFmt numFmtId="169" formatCode="0.00000"/>
    </dxf>
    <dxf>
      <numFmt numFmtId="170" formatCode="0.000000"/>
    </dxf>
    <dxf>
      <numFmt numFmtId="171" formatCode="0.0000000"/>
    </dxf>
    <dxf>
      <numFmt numFmtId="172" formatCode="0.00000000"/>
    </dxf>
    <dxf>
      <numFmt numFmtId="166" formatCode="_(* #,##0_);_(* \(#,##0\);_(* &quot;-&quot;??_);_(@_)"/>
    </dxf>
    <dxf>
      <numFmt numFmtId="174" formatCode="_(* #,##0.0_);_(* \(#,##0.0\);_(* &quot;-&quot;??_);_(@_)"/>
    </dxf>
    <dxf>
      <numFmt numFmtId="35" formatCode="_(* #,##0.00_);_(* \(#,##0.00\);_(* &quot;-&quot;??_);_(@_)"/>
    </dxf>
    <dxf>
      <numFmt numFmtId="1" formatCode="0"/>
    </dxf>
    <dxf>
      <numFmt numFmtId="165" formatCode="0.0"/>
    </dxf>
    <dxf>
      <numFmt numFmtId="2" formatCode="0.00"/>
    </dxf>
    <dxf>
      <numFmt numFmtId="167" formatCode="0.000"/>
    </dxf>
    <dxf>
      <numFmt numFmtId="168" formatCode="0.0000"/>
    </dxf>
    <dxf>
      <numFmt numFmtId="166" formatCode="_(* #,##0_);_(* \(#,##0\);_(* &quot;-&quot;??_);_(@_)"/>
    </dxf>
    <dxf>
      <numFmt numFmtId="174" formatCode="_(* #,##0.0_);_(* \(#,##0.0\);_(* &quot;-&quot;??_);_(@_)"/>
    </dxf>
    <dxf>
      <numFmt numFmtId="35" formatCode="_(* #,##0.00_);_(* \(#,##0.00\);_(* &quot;-&quot;??_);_(@_)"/>
    </dxf>
    <dxf>
      <numFmt numFmtId="35" formatCode="_(* #,##0.00_);_(* \(#,##0.00\);_(* &quot;-&quot;??_);_(@_)"/>
    </dxf>
    <dxf>
      <numFmt numFmtId="166" formatCode="_(* #,##0_);_(* \(#,##0\);_(* &quot;-&quot;??_);_(@_)"/>
    </dxf>
    <dxf>
      <numFmt numFmtId="174" formatCode="_(* #,##0.0_);_(* \(#,##0.0\);_(* &quot;-&quot;??_);_(@_)"/>
    </dxf>
    <dxf>
      <numFmt numFmtId="35" formatCode="_(* #,##0.00_);_(* \(#,##0.00\);_(* &quot;-&quot;??_);_(@_)"/>
    </dxf>
    <dxf>
      <numFmt numFmtId="13" formatCode="0%"/>
    </dxf>
    <dxf>
      <numFmt numFmtId="173" formatCode="0.0%"/>
    </dxf>
    <dxf>
      <numFmt numFmtId="166" formatCode="_(* #,##0_);_(* \(#,##0\);_(* &quot;-&quot;??_);_(@_)"/>
    </dxf>
    <dxf>
      <numFmt numFmtId="174" formatCode="_(* #,##0.0_);_(* \(#,##0.0\);_(* &quot;-&quot;??_);_(@_)"/>
    </dxf>
    <dxf>
      <numFmt numFmtId="35" formatCode="_(* #,##0.00_);_(* \(#,##0.00\);_(* &quot;-&quot;??_);_(@_)"/>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numFmt numFmtId="10" formatCode="&quot;$&quot;#,##0_);[Red]\(&quot;$&quot;#,##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numFmt numFmtId="10" formatCode="&quot;$&quot;#,##0_);[Red]\(&quot;$&quot;#,##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numFmt numFmtId="10" formatCode="&quot;$&quot;#,##0_);[Red]\(&quot;$&quot;#,##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numFmt numFmtId="10" formatCode="&quot;$&quot;#,##0_);[Red]\(&quot;$&quot;#,##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numFmt numFmtId="2" formatCode="0.0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numFmt numFmtId="2" formatCode="0.0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numFmt numFmtId="19" formatCode="m/d/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0B050"/>
        </patternFill>
      </fill>
      <alignment horizontal="left" vertical="center"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HRDashboard" pivot="0" table="0" count="6"/>
  </tableStyles>
  <extLst>
    <ext xmlns:x14="http://schemas.microsoft.com/office/spreadsheetml/2009/9/main" uri="{46F421CA-312F-682f-3DD2-61675219B42D}">
      <x14:dxfs count="6">
        <dxf>
          <fill>
            <patternFill>
              <bgColor theme="7" tint="0.79998168889431442"/>
            </patternFill>
          </fill>
        </dxf>
        <dxf>
          <fill>
            <patternFill>
              <bgColor theme="7" tint="0.59996337778862885"/>
            </patternFill>
          </fill>
        </dxf>
        <dxf>
          <fill>
            <patternFill>
              <bgColor theme="4" tint="0.79998168889431442"/>
            </patternFill>
          </fill>
        </dxf>
        <dxf>
          <fill>
            <patternFill>
              <bgColor theme="4" tint="0.79998168889431442"/>
            </patternFill>
          </fill>
        </dxf>
        <dxf>
          <font>
            <color theme="0"/>
          </font>
          <fill>
            <patternFill>
              <bgColor rgb="FF0070C0"/>
            </patternFill>
          </fill>
        </dxf>
        <dxf>
          <fill>
            <patternFill>
              <bgColor theme="7" tint="0.39994506668294322"/>
            </patternFill>
          </fill>
        </dxf>
      </x14:dxfs>
    </ext>
    <ext xmlns:x14="http://schemas.microsoft.com/office/spreadsheetml/2009/9/main" uri="{EB79DEF2-80B8-43e5-95BD-54CBDDF9020C}">
      <x14:slicerStyles defaultSlicerStyle="SlicerStyleLight1">
        <x14:slicerStyle name="HRDashboard">
          <x14:slicerStyleElements>
            <x14:slicerStyleElement type="unselectedItemWithData" dxfId="5"/>
            <x14:slicerStyleElement type="selectedItemWithData" dxfId="4"/>
            <x14:slicerStyleElement type="selectedItemWithNoData" dxfId="3"/>
            <x14:slicerStyleElement type="hoveredUnselectedItemWithData" dxfId="2"/>
            <x14:slicerStyleElement type="hoveredSelectedItemWith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image" Target="../media/image3.png"/><Relationship Id="rId2" Type="http://schemas.microsoft.com/office/2011/relationships/chartColorStyle" Target="colors2.xml"/><Relationship Id="rId1" Type="http://schemas.microsoft.com/office/2011/relationships/chartStyle" Target="style2.xml"/><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[HR Dashboard.xlsx]Pivots &amp; Charts - Practice!PivotTable1</c:name>
    <c:fmtId val="2"/>
  </c:pivotSource>
  <c:chart>
    <c:autoTitleDeleted val="1"/>
    <c:pivotFmts>
      <c:pivotFmt>
        <c:idx val="0"/>
        <c:spPr>
          <a:solidFill>
            <a:schemeClr val="accent1"/>
          </a:solidFill>
          <a:ln w="19050">
            <a:solidFill>
              <a:schemeClr val="lt1"/>
            </a:solidFill>
          </a:ln>
          <a:effectLst/>
        </c:spPr>
        <c:marker>
          <c:symbol val="none"/>
        </c:marker>
      </c:pivotFmt>
      <c:pivotFmt>
        <c:idx val="1"/>
        <c:dLbl>
          <c:idx val="0"/>
          <c:spPr>
            <a:solidFill>
              <a:schemeClr val="bg2"/>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oundRect">
                  <a:avLst/>
                </a:prstGeom>
                <a:noFill/>
                <a:ln>
                  <a:noFill/>
                </a:ln>
              </c15:spPr>
            </c:ext>
          </c:extLst>
        </c:dLbl>
      </c:pivotFmt>
      <c:pivotFmt>
        <c:idx val="2"/>
        <c:spPr>
          <a:solidFill>
            <a:schemeClr val="accent1"/>
          </a:solidFill>
          <a:ln w="19050">
            <a:solidFill>
              <a:schemeClr val="lt1"/>
            </a:solidFill>
          </a:ln>
          <a:effectLst/>
        </c:spPr>
        <c:marker>
          <c:symbol val="none"/>
        </c:marker>
        <c:dLbl>
          <c:idx val="0"/>
          <c:spPr>
            <a:solidFill>
              <a:schemeClr val="bg2"/>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oundRect">
                  <a:avLst/>
                </a:prstGeom>
                <a:noFill/>
                <a:ln>
                  <a:noFill/>
                </a:ln>
              </c15:spPr>
            </c:ext>
          </c:extLst>
        </c:dLbl>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marker>
          <c:symbol val="none"/>
        </c:marker>
        <c:dLbl>
          <c:idx val="0"/>
          <c:layout/>
          <c:spPr>
            <a:solidFill>
              <a:schemeClr val="bg2"/>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oundRect">
                  <a:avLst/>
                </a:prstGeom>
                <a:noFill/>
                <a:ln>
                  <a:noFill/>
                </a:ln>
              </c15:spPr>
              <c15:layout/>
            </c:ext>
          </c:extLst>
        </c:dLbl>
      </c:pivotFmt>
      <c:pivotFmt>
        <c:idx val="6"/>
        <c:spPr>
          <a:solidFill>
            <a:srgbClr val="0070C0"/>
          </a:solidFill>
          <a:ln w="19050">
            <a:solidFill>
              <a:schemeClr val="lt1"/>
            </a:solidFill>
          </a:ln>
          <a:effectLst/>
        </c:spPr>
      </c:pivotFmt>
      <c:pivotFmt>
        <c:idx val="7"/>
        <c:spPr>
          <a:solidFill>
            <a:schemeClr val="accent4">
              <a:lumMod val="60000"/>
              <a:lumOff val="40000"/>
            </a:schemeClr>
          </a:solidFill>
          <a:ln w="19050">
            <a:solidFill>
              <a:schemeClr val="lt1"/>
            </a:solidFill>
          </a:ln>
          <a:effectLst/>
        </c:spPr>
      </c:pivotFmt>
    </c:pivotFmts>
    <c:plotArea>
      <c:layout/>
      <c:doughnutChart>
        <c:varyColors val="1"/>
        <c:ser>
          <c:idx val="0"/>
          <c:order val="0"/>
          <c:tx>
            <c:strRef>
              <c:f>'Pivots &amp; Charts - Practice'!$B$1</c:f>
              <c:strCache>
                <c:ptCount val="1"/>
                <c:pt idx="0">
                  <c:v>Total</c:v>
                </c:pt>
              </c:strCache>
            </c:strRef>
          </c:tx>
          <c:dPt>
            <c:idx val="0"/>
            <c:bubble3D val="0"/>
            <c:spPr>
              <a:solidFill>
                <a:srgbClr val="0070C0"/>
              </a:solidFill>
              <a:ln w="19050">
                <a:solidFill>
                  <a:schemeClr val="lt1"/>
                </a:solidFill>
              </a:ln>
              <a:effectLst/>
            </c:spPr>
            <c:extLst>
              <c:ext xmlns:c16="http://schemas.microsoft.com/office/drawing/2014/chart" uri="{C3380CC4-5D6E-409C-BE32-E72D297353CC}">
                <c16:uniqueId val="{00000001-0386-45CC-B3AB-80D3789C8B59}"/>
              </c:ext>
            </c:extLst>
          </c:dPt>
          <c:dPt>
            <c:idx val="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3-0386-45CC-B3AB-80D3789C8B59}"/>
              </c:ext>
            </c:extLst>
          </c:dPt>
          <c:dLbls>
            <c:spPr>
              <a:solidFill>
                <a:schemeClr val="bg2"/>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oundRect">
                    <a:avLst/>
                  </a:prstGeom>
                  <a:noFill/>
                  <a:ln>
                    <a:noFill/>
                  </a:ln>
                </c15:spPr>
                <c15:layout/>
              </c:ext>
            </c:extLst>
          </c:dLbls>
          <c:cat>
            <c:strRef>
              <c:f>'Pivots &amp; Charts - Practice'!$A$2:$A$4</c:f>
              <c:strCache>
                <c:ptCount val="2"/>
                <c:pt idx="0">
                  <c:v>Female</c:v>
                </c:pt>
                <c:pt idx="1">
                  <c:v>Male</c:v>
                </c:pt>
              </c:strCache>
            </c:strRef>
          </c:cat>
          <c:val>
            <c:numRef>
              <c:f>'Pivots &amp; Charts - Practice'!$B$2:$B$4</c:f>
              <c:numCache>
                <c:formatCode>General</c:formatCode>
                <c:ptCount val="2"/>
                <c:pt idx="0">
                  <c:v>75</c:v>
                </c:pt>
                <c:pt idx="1">
                  <c:v>41</c:v>
                </c:pt>
              </c:numCache>
            </c:numRef>
          </c:val>
          <c:extLst>
            <c:ext xmlns:c16="http://schemas.microsoft.com/office/drawing/2014/chart" uri="{C3380CC4-5D6E-409C-BE32-E72D297353CC}">
              <c16:uniqueId val="{00000004-0386-45CC-B3AB-80D3789C8B59}"/>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spPr>
            <a:solidFill>
              <a:schemeClr val="accent2"/>
            </a:solid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1-6D0E-418B-9C8E-335D72DEA5E2}"/>
              </c:ext>
            </c:extLst>
          </c:dPt>
          <c:dPt>
            <c:idx val="1"/>
            <c:invertIfNegative val="0"/>
            <c:bubble3D val="0"/>
            <c:spPr>
              <a:blipFill>
                <a:blip xmlns:r="http://schemas.openxmlformats.org/officeDocument/2006/relationships" r:embed="rId4"/>
                <a:stretch>
                  <a:fillRect/>
                </a:stretch>
              </a:blipFill>
              <a:ln>
                <a:noFill/>
              </a:ln>
              <a:effectLst/>
            </c:spPr>
            <c:extLst>
              <c:ext xmlns:c16="http://schemas.microsoft.com/office/drawing/2014/chart" uri="{C3380CC4-5D6E-409C-BE32-E72D297353CC}">
                <c16:uniqueId val="{00000003-6D0E-418B-9C8E-335D72DEA5E2}"/>
              </c:ext>
            </c:extLst>
          </c:dPt>
          <c:cat>
            <c:strRef>
              <c:f>'Pivots &amp; Charts - Practice'!$A$14:$A$15</c:f>
              <c:strCache>
                <c:ptCount val="2"/>
                <c:pt idx="0">
                  <c:v>Female</c:v>
                </c:pt>
                <c:pt idx="1">
                  <c:v>Male</c:v>
                </c:pt>
              </c:strCache>
            </c:strRef>
          </c:cat>
          <c:val>
            <c:numRef>
              <c:f>'Pivots &amp; Charts - Practice'!$C$14:$C$15</c:f>
              <c:numCache>
                <c:formatCode>0%</c:formatCode>
                <c:ptCount val="2"/>
                <c:pt idx="0">
                  <c:v>1</c:v>
                </c:pt>
                <c:pt idx="1">
                  <c:v>1</c:v>
                </c:pt>
              </c:numCache>
            </c:numRef>
          </c:val>
          <c:extLst>
            <c:ext xmlns:c16="http://schemas.microsoft.com/office/drawing/2014/chart" uri="{C3380CC4-5D6E-409C-BE32-E72D297353CC}">
              <c16:uniqueId val="{00000004-6D0E-418B-9C8E-335D72DEA5E2}"/>
            </c:ext>
          </c:extLst>
        </c:ser>
        <c:ser>
          <c:idx val="0"/>
          <c:order val="1"/>
          <c:spPr>
            <a:solidFill>
              <a:schemeClr val="accent1"/>
            </a:solidFill>
            <a:ln>
              <a:noFill/>
            </a:ln>
            <a:effectLst/>
          </c:spPr>
          <c:invertIfNegative val="0"/>
          <c:dPt>
            <c:idx val="0"/>
            <c:invertIfNegative val="0"/>
            <c:bubble3D val="0"/>
            <c:spPr>
              <a:blipFill>
                <a:blip xmlns:r="http://schemas.openxmlformats.org/officeDocument/2006/relationships" r:embed="rId5"/>
                <a:stretch>
                  <a:fillRect/>
                </a:stretch>
              </a:blipFill>
              <a:ln>
                <a:noFill/>
              </a:ln>
              <a:effectLst/>
            </c:spPr>
            <c:pictureOptions>
              <c:pictureFormat val="stackScale"/>
            </c:pictureOptions>
            <c:extLst>
              <c:ext xmlns:c16="http://schemas.microsoft.com/office/drawing/2014/chart" uri="{C3380CC4-5D6E-409C-BE32-E72D297353CC}">
                <c16:uniqueId val="{00000006-6D0E-418B-9C8E-335D72DEA5E2}"/>
              </c:ext>
            </c:extLst>
          </c:dPt>
          <c:dPt>
            <c:idx val="1"/>
            <c:invertIfNegative val="0"/>
            <c:bubble3D val="0"/>
            <c:spPr>
              <a:blipFill>
                <a:blip xmlns:r="http://schemas.openxmlformats.org/officeDocument/2006/relationships" r:embed="rId6"/>
                <a:stretch>
                  <a:fillRect/>
                </a:stretch>
              </a:blipFill>
              <a:ln>
                <a:noFill/>
              </a:ln>
              <a:effectLst/>
            </c:spPr>
            <c:pictureOptions>
              <c:pictureFormat val="stackScale"/>
            </c:pictureOptions>
            <c:extLst>
              <c:ext xmlns:c16="http://schemas.microsoft.com/office/drawing/2014/chart" uri="{C3380CC4-5D6E-409C-BE32-E72D297353CC}">
                <c16:uniqueId val="{00000008-6D0E-418B-9C8E-335D72DEA5E2}"/>
              </c:ext>
            </c:extLst>
          </c:dPt>
          <c:dLbls>
            <c:dLbl>
              <c:idx val="0"/>
              <c:layout>
                <c:manualLayout>
                  <c:x val="-0.16666666666666666"/>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D0E-418B-9C8E-335D72DEA5E2}"/>
                </c:ext>
              </c:extLst>
            </c:dLbl>
            <c:dLbl>
              <c:idx val="1"/>
              <c:layout>
                <c:manualLayout>
                  <c:x val="0.19444444444444445"/>
                  <c:y val="-0.21238938053097345"/>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D0E-418B-9C8E-335D72DEA5E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'Pivots &amp; Charts - Practice'!$A$14:$A$15</c:f>
              <c:strCache>
                <c:ptCount val="2"/>
                <c:pt idx="0">
                  <c:v>Female</c:v>
                </c:pt>
                <c:pt idx="1">
                  <c:v>Male</c:v>
                </c:pt>
              </c:strCache>
            </c:strRef>
          </c:cat>
          <c:val>
            <c:numRef>
              <c:f>'Pivots &amp; Charts - Practice'!$B$14:$B$15</c:f>
              <c:numCache>
                <c:formatCode>0%</c:formatCode>
                <c:ptCount val="2"/>
                <c:pt idx="0">
                  <c:v>0.64655172413793105</c:v>
                </c:pt>
                <c:pt idx="1">
                  <c:v>0.35344827586206895</c:v>
                </c:pt>
              </c:numCache>
            </c:numRef>
          </c:val>
          <c:extLst>
            <c:ext xmlns:c16="http://schemas.microsoft.com/office/drawing/2014/chart" uri="{C3380CC4-5D6E-409C-BE32-E72D297353CC}">
              <c16:uniqueId val="{00000009-6D0E-418B-9C8E-335D72DEA5E2}"/>
            </c:ext>
          </c:extLst>
        </c:ser>
        <c:dLbls>
          <c:showLegendKey val="0"/>
          <c:showVal val="0"/>
          <c:showCatName val="0"/>
          <c:showSerName val="0"/>
          <c:showPercent val="0"/>
          <c:showBubbleSize val="0"/>
        </c:dLbls>
        <c:gapWidth val="63"/>
        <c:overlap val="100"/>
        <c:axId val="555029464"/>
        <c:axId val="555027496"/>
      </c:barChart>
      <c:catAx>
        <c:axId val="555029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5027496"/>
        <c:crosses val="autoZero"/>
        <c:auto val="1"/>
        <c:lblAlgn val="ctr"/>
        <c:lblOffset val="100"/>
        <c:noMultiLvlLbl val="0"/>
      </c:catAx>
      <c:valAx>
        <c:axId val="555027496"/>
        <c:scaling>
          <c:orientation val="minMax"/>
          <c:max val="1"/>
        </c:scaling>
        <c:delete val="1"/>
        <c:axPos val="l"/>
        <c:numFmt formatCode="0%" sourceLinked="1"/>
        <c:majorTickMark val="none"/>
        <c:minorTickMark val="none"/>
        <c:tickLblPos val="nextTo"/>
        <c:crossAx val="55502946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[HR Dashboard.xlsx]Pivots &amp; Charts - Practice!PivotTable3</c:name>
    <c:fmtId val="2"/>
  </c:pivotSource>
  <c:chart>
    <c:title>
      <c:tx>
        <c:rich>
          <a:bodyPr rot="0" spcFirstLastPara="1" vertOverflow="ellipsis" vert="horz" wrap="square" anchor="ctr" anchorCtr="1"/>
          <a:lstStyle/>
          <a:p>
            <a:pPr>
              <a:defRPr sz="1100" b="1" i="0" u="none" strike="noStrike" kern="1200" spc="0" baseline="0">
                <a:solidFill>
                  <a:srgbClr val="0070C0"/>
                </a:solidFill>
                <a:latin typeface="+mn-lt"/>
                <a:ea typeface="+mn-ea"/>
                <a:cs typeface="+mn-cs"/>
              </a:defRPr>
            </a:pPr>
            <a:r>
              <a:rPr lang="en-US" sz="1100" b="0" i="0" u="none" strike="noStrike" kern="1200" spc="0" baseline="0">
                <a:solidFill>
                  <a:srgbClr val="0070C0"/>
                </a:solidFill>
                <a:latin typeface="+mn-lt"/>
                <a:ea typeface="+mn-ea"/>
                <a:cs typeface="+mn-cs"/>
              </a:rPr>
              <a:t>Contract</a:t>
            </a:r>
            <a:r>
              <a:rPr lang="en-US" sz="1000" b="1">
                <a:solidFill>
                  <a:srgbClr val="0070C0"/>
                </a:solidFill>
              </a:rPr>
              <a:t> </a:t>
            </a:r>
            <a:r>
              <a:rPr lang="en-US" sz="1100" b="0" i="0" u="none" strike="noStrike" kern="1200" spc="0" baseline="0">
                <a:solidFill>
                  <a:srgbClr val="0070C0"/>
                </a:solidFill>
                <a:latin typeface="+mn-lt"/>
                <a:ea typeface="+mn-ea"/>
                <a:cs typeface="+mn-cs"/>
              </a:rPr>
              <a:t>Type</a:t>
            </a:r>
          </a:p>
        </c:rich>
      </c:tx>
      <c:layout>
        <c:manualLayout>
          <c:xMode val="edge"/>
          <c:yMode val="edge"/>
          <c:x val="0"/>
          <c:y val="3.240730267832542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rgbClr val="0070C0"/>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pivotFmt>
      <c:pivotFmt>
        <c:idx val="1"/>
        <c:dLbl>
          <c:idx val="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4">
              <a:lumMod val="60000"/>
              <a:lumOff val="40000"/>
            </a:schemeClr>
          </a:solidFill>
          <a:ln w="28575">
            <a:solidFill>
              <a:schemeClr val="lt1"/>
            </a:solidFill>
          </a:ln>
          <a:effectLst/>
        </c:spPr>
        <c:dLbl>
          <c:idx val="0"/>
          <c:layout>
            <c:manualLayout>
              <c:x val="5.8323103312873388E-2"/>
              <c:y val="3.396354461217209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9"/>
        <c:spPr>
          <a:solidFill>
            <a:srgbClr val="0070C0"/>
          </a:solidFill>
          <a:ln w="28575">
            <a:solidFill>
              <a:schemeClr val="lt1"/>
            </a:solidFill>
          </a:ln>
          <a:effectLst/>
        </c:spPr>
        <c:dLbl>
          <c:idx val="0"/>
          <c:layout>
            <c:manualLayout>
              <c:x val="-1.5729431458862918E-2"/>
              <c:y val="-0.1272928176795580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10"/>
        <c:spPr>
          <a:solidFill>
            <a:srgbClr val="0070C0"/>
          </a:solidFill>
          <a:ln w="28575">
            <a:solidFill>
              <a:schemeClr val="lt1"/>
            </a:solid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layout/>
            </c:ext>
          </c:extLst>
        </c:dLbl>
      </c:pivotFmt>
      <c:pivotFmt>
        <c:idx val="11"/>
        <c:spPr>
          <a:solidFill>
            <a:schemeClr val="accent4">
              <a:lumMod val="60000"/>
              <a:lumOff val="40000"/>
            </a:schemeClr>
          </a:solidFill>
          <a:ln w="28575">
            <a:solidFill>
              <a:schemeClr val="lt1"/>
            </a:solidFill>
          </a:ln>
          <a:effectLst/>
        </c:spPr>
      </c:pivotFmt>
      <c:pivotFmt>
        <c:idx val="12"/>
        <c:spPr>
          <a:solidFill>
            <a:srgbClr val="0070C0"/>
          </a:solidFill>
          <a:ln w="28575">
            <a:solidFill>
              <a:schemeClr val="lt1"/>
            </a:solidFill>
          </a:ln>
          <a:effectLst/>
        </c:spPr>
      </c:pivotFmt>
    </c:pivotFmts>
    <c:plotArea>
      <c:layout>
        <c:manualLayout>
          <c:layoutTarget val="inner"/>
          <c:xMode val="edge"/>
          <c:yMode val="edge"/>
          <c:x val="0.2116225432450865"/>
          <c:y val="5.5835037194936279E-2"/>
          <c:w val="0.59913419913419919"/>
          <c:h val="0.81893491124260354"/>
        </c:manualLayout>
      </c:layout>
      <c:pieChart>
        <c:varyColors val="1"/>
        <c:ser>
          <c:idx val="0"/>
          <c:order val="0"/>
          <c:tx>
            <c:strRef>
              <c:f>'Pivots &amp; Charts - Practice'!$G$2</c:f>
              <c:strCache>
                <c:ptCount val="1"/>
                <c:pt idx="0">
                  <c:v>Total</c:v>
                </c:pt>
              </c:strCache>
            </c:strRef>
          </c:tx>
          <c:spPr>
            <a:solidFill>
              <a:srgbClr val="0070C0"/>
            </a:solidFill>
            <a:ln w="28575"/>
          </c:spPr>
          <c:dPt>
            <c:idx val="0"/>
            <c:bubble3D val="0"/>
            <c:spPr>
              <a:solidFill>
                <a:schemeClr val="accent4">
                  <a:lumMod val="60000"/>
                  <a:lumOff val="40000"/>
                </a:schemeClr>
              </a:solidFill>
              <a:ln w="28575">
                <a:solidFill>
                  <a:schemeClr val="lt1"/>
                </a:solidFill>
              </a:ln>
              <a:effectLst/>
            </c:spPr>
            <c:extLst>
              <c:ext xmlns:c16="http://schemas.microsoft.com/office/drawing/2014/chart" uri="{C3380CC4-5D6E-409C-BE32-E72D297353CC}">
                <c16:uniqueId val="{00000001-DD5E-40B0-9F37-0AD4DC6816C7}"/>
              </c:ext>
            </c:extLst>
          </c:dPt>
          <c:dPt>
            <c:idx val="1"/>
            <c:bubble3D val="0"/>
            <c:spPr>
              <a:solidFill>
                <a:srgbClr val="0070C0"/>
              </a:solidFill>
              <a:ln w="28575">
                <a:solidFill>
                  <a:schemeClr val="lt1"/>
                </a:solidFill>
              </a:ln>
              <a:effectLst/>
            </c:spPr>
            <c:extLst>
              <c:ext xmlns:c16="http://schemas.microsoft.com/office/drawing/2014/chart" uri="{C3380CC4-5D6E-409C-BE32-E72D297353CC}">
                <c16:uniqueId val="{00000003-DD5E-40B0-9F37-0AD4DC6816C7}"/>
              </c:ext>
            </c:extLst>
          </c:dPt>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'Pivots &amp; Charts - Practice'!$F$3:$F$5</c:f>
              <c:strCache>
                <c:ptCount val="2"/>
                <c:pt idx="0">
                  <c:v>PartTime</c:v>
                </c:pt>
                <c:pt idx="1">
                  <c:v>FullTime</c:v>
                </c:pt>
              </c:strCache>
            </c:strRef>
          </c:cat>
          <c:val>
            <c:numRef>
              <c:f>'Pivots &amp; Charts - Practice'!$G$3:$G$5</c:f>
              <c:numCache>
                <c:formatCode>General</c:formatCode>
                <c:ptCount val="2"/>
                <c:pt idx="0">
                  <c:v>37</c:v>
                </c:pt>
                <c:pt idx="1">
                  <c:v>79</c:v>
                </c:pt>
              </c:numCache>
            </c:numRef>
          </c:val>
          <c:extLst>
            <c:ext xmlns:c16="http://schemas.microsoft.com/office/drawing/2014/chart" uri="{C3380CC4-5D6E-409C-BE32-E72D297353CC}">
              <c16:uniqueId val="{00000004-DD5E-40B0-9F37-0AD4DC6816C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[HR Dashboard.xlsx]Pivots &amp; Charts - Practice!PivotTable5</c:name>
    <c:fmtId val="2"/>
  </c:pivotSource>
  <c:chart>
    <c:title>
      <c:tx>
        <c:rich>
          <a:bodyPr rot="0" spcFirstLastPara="1" vertOverflow="ellipsis" vert="horz" wrap="square" anchor="ctr" anchorCtr="1"/>
          <a:lstStyle/>
          <a:p>
            <a:pPr>
              <a:defRPr sz="1100" b="1" i="0" u="none" strike="noStrike" kern="1200" spc="0" baseline="0">
                <a:solidFill>
                  <a:srgbClr val="0070C0"/>
                </a:solidFill>
                <a:latin typeface="+mn-lt"/>
                <a:ea typeface="+mn-ea"/>
                <a:cs typeface="+mn-cs"/>
              </a:defRPr>
            </a:pPr>
            <a:r>
              <a:rPr lang="en-US" sz="1400" b="0" i="0" u="none" strike="noStrike" kern="1200" spc="0" baseline="0">
                <a:solidFill>
                  <a:srgbClr val="0070C0"/>
                </a:solidFill>
                <a:latin typeface="+mn-lt"/>
                <a:ea typeface="+mn-ea"/>
                <a:cs typeface="+mn-cs"/>
              </a:rPr>
              <a:t>Expense</a:t>
            </a:r>
            <a:r>
              <a:rPr lang="en-US" sz="1100" b="1">
                <a:solidFill>
                  <a:srgbClr val="0070C0"/>
                </a:solidFill>
              </a:rPr>
              <a:t> </a:t>
            </a:r>
            <a:r>
              <a:rPr lang="en-US" sz="1400" b="0" i="0" u="none" strike="noStrike" kern="1200" spc="0" baseline="0">
                <a:solidFill>
                  <a:srgbClr val="0070C0"/>
                </a:solidFill>
                <a:latin typeface="+mn-lt"/>
                <a:ea typeface="+mn-ea"/>
                <a:cs typeface="+mn-cs"/>
              </a:rPr>
              <a:t>By</a:t>
            </a:r>
            <a:r>
              <a:rPr lang="en-US" sz="1100" b="1">
                <a:solidFill>
                  <a:srgbClr val="0070C0"/>
                </a:solidFill>
              </a:rPr>
              <a:t> </a:t>
            </a:r>
            <a:r>
              <a:rPr lang="en-US" sz="1400" b="0" i="0" u="none" strike="noStrike" kern="1200" spc="0" baseline="0">
                <a:solidFill>
                  <a:srgbClr val="0070C0"/>
                </a:solidFill>
                <a:latin typeface="+mn-lt"/>
                <a:ea typeface="+mn-ea"/>
                <a:cs typeface="+mn-cs"/>
              </a:rPr>
              <a:t>Department</a:t>
            </a:r>
          </a:p>
        </c:rich>
      </c:tx>
      <c:layout>
        <c:manualLayout>
          <c:xMode val="edge"/>
          <c:yMode val="edge"/>
          <c:x val="1.9290524187263614E-2"/>
          <c:y val="0"/>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rgbClr val="0070C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rgbClr val="0070C0"/>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0.31026847812597597"/>
          <c:y val="9.6813449153485276E-2"/>
          <c:w val="0.64864843404914563"/>
          <c:h val="0.85706494232818053"/>
        </c:manualLayout>
      </c:layout>
      <c:barChart>
        <c:barDir val="bar"/>
        <c:grouping val="clustered"/>
        <c:varyColors val="0"/>
        <c:ser>
          <c:idx val="0"/>
          <c:order val="0"/>
          <c:tx>
            <c:strRef>
              <c:f>'Pivots &amp; Charts - Practice'!$Q$2</c:f>
              <c:strCache>
                <c:ptCount val="1"/>
                <c:pt idx="0">
                  <c:v>Total</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'Pivots &amp; Charts - Practice'!$P$3:$P$13</c:f>
              <c:strCache>
                <c:ptCount val="10"/>
                <c:pt idx="0">
                  <c:v>Backoffice</c:v>
                </c:pt>
                <c:pt idx="1">
                  <c:v>Marketing &amp; Sales</c:v>
                </c:pt>
                <c:pt idx="2">
                  <c:v>R&amp;D</c:v>
                </c:pt>
                <c:pt idx="3">
                  <c:v>Human Resource</c:v>
                </c:pt>
                <c:pt idx="4">
                  <c:v>Quality</c:v>
                </c:pt>
                <c:pt idx="5">
                  <c:v>Purchase</c:v>
                </c:pt>
                <c:pt idx="6">
                  <c:v>Finance</c:v>
                </c:pt>
                <c:pt idx="7">
                  <c:v>IT</c:v>
                </c:pt>
                <c:pt idx="8">
                  <c:v>Security</c:v>
                </c:pt>
                <c:pt idx="9">
                  <c:v>Admin</c:v>
                </c:pt>
              </c:strCache>
            </c:strRef>
          </c:cat>
          <c:val>
            <c:numRef>
              <c:f>'Pivots &amp; Charts - Practice'!$Q$3:$Q$13</c:f>
              <c:numCache>
                <c:formatCode>_(* #,##0_);_(* \(#,##0\);_(* "-"??_);_(@_)</c:formatCode>
                <c:ptCount val="10"/>
                <c:pt idx="0">
                  <c:v>3053000</c:v>
                </c:pt>
                <c:pt idx="1">
                  <c:v>1951750</c:v>
                </c:pt>
                <c:pt idx="2">
                  <c:v>1331250</c:v>
                </c:pt>
                <c:pt idx="3">
                  <c:v>949000</c:v>
                </c:pt>
                <c:pt idx="4">
                  <c:v>850750</c:v>
                </c:pt>
                <c:pt idx="5">
                  <c:v>522250</c:v>
                </c:pt>
                <c:pt idx="6">
                  <c:v>509250</c:v>
                </c:pt>
                <c:pt idx="7">
                  <c:v>409750</c:v>
                </c:pt>
                <c:pt idx="8">
                  <c:v>402000</c:v>
                </c:pt>
                <c:pt idx="9">
                  <c:v>168000</c:v>
                </c:pt>
              </c:numCache>
            </c:numRef>
          </c:val>
          <c:extLst>
            <c:ext xmlns:c16="http://schemas.microsoft.com/office/drawing/2014/chart" uri="{C3380CC4-5D6E-409C-BE32-E72D297353CC}">
              <c16:uniqueId val="{00000000-5635-4BC7-9CAD-72CB06DC346B}"/>
            </c:ext>
          </c:extLst>
        </c:ser>
        <c:dLbls>
          <c:dLblPos val="outEnd"/>
          <c:showLegendKey val="0"/>
          <c:showVal val="1"/>
          <c:showCatName val="0"/>
          <c:showSerName val="0"/>
          <c:showPercent val="0"/>
          <c:showBubbleSize val="0"/>
        </c:dLbls>
        <c:gapWidth val="43"/>
        <c:overlap val="42"/>
        <c:axId val="406237216"/>
        <c:axId val="406246072"/>
      </c:barChart>
      <c:catAx>
        <c:axId val="4062372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06246072"/>
        <c:crosses val="autoZero"/>
        <c:auto val="1"/>
        <c:lblAlgn val="ctr"/>
        <c:lblOffset val="100"/>
        <c:noMultiLvlLbl val="0"/>
      </c:catAx>
      <c:valAx>
        <c:axId val="406246072"/>
        <c:scaling>
          <c:orientation val="minMax"/>
        </c:scaling>
        <c:delete val="1"/>
        <c:axPos val="t"/>
        <c:numFmt formatCode="_(* #,##0_);_(* \(#,##0\);_(* &quot;-&quot;??_);_(@_)" sourceLinked="1"/>
        <c:majorTickMark val="none"/>
        <c:minorTickMark val="none"/>
        <c:tickLblPos val="nextTo"/>
        <c:crossAx val="40623721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[HR Dashboard.xlsx]Pivots &amp; Charts - Practice!PivotTable6</c:name>
    <c:fmtId val="2"/>
  </c:pivotSource>
  <c:chart>
    <c:title>
      <c:tx>
        <c:rich>
          <a:bodyPr rot="-5400000" spcFirstLastPara="1" vertOverflow="ellipsis" wrap="square" anchor="ctr" anchorCtr="1"/>
          <a:lstStyle/>
          <a:p>
            <a:pPr>
              <a:defRPr sz="1400" b="0" i="0" u="none" strike="noStrike" kern="1200" spc="0" baseline="0">
                <a:solidFill>
                  <a:srgbClr val="0070C0"/>
                </a:solidFill>
                <a:latin typeface="+mn-lt"/>
                <a:ea typeface="+mn-ea"/>
                <a:cs typeface="+mn-cs"/>
              </a:defRPr>
            </a:pPr>
            <a:r>
              <a:rPr lang="en-US" sz="1100">
                <a:solidFill>
                  <a:srgbClr val="0070C0"/>
                </a:solidFill>
              </a:rPr>
              <a:t>Promotion</a:t>
            </a:r>
          </a:p>
        </c:rich>
      </c:tx>
      <c:layout>
        <c:manualLayout>
          <c:xMode val="edge"/>
          <c:yMode val="edge"/>
          <c:x val="0.13872543665067291"/>
          <c:y val="0.28784384681284036"/>
        </c:manualLayout>
      </c:layout>
      <c:overlay val="0"/>
      <c:spPr>
        <a:noFill/>
        <a:ln>
          <a:noFill/>
        </a:ln>
        <a:effectLst/>
      </c:spPr>
      <c:txPr>
        <a:bodyPr rot="-5400000" spcFirstLastPara="1" vertOverflow="ellipsis" wrap="square" anchor="ctr" anchorCtr="1"/>
        <a:lstStyle/>
        <a:p>
          <a:pPr>
            <a:defRPr sz="1400" b="0" i="0" u="none" strike="noStrike" kern="1200" spc="0" baseline="0">
              <a:solidFill>
                <a:srgbClr val="0070C0"/>
              </a:solidFill>
              <a:latin typeface="+mn-lt"/>
              <a:ea typeface="+mn-ea"/>
              <a:cs typeface="+mn-cs"/>
            </a:defRPr>
          </a:pPr>
          <a:endParaRPr lang="en-US"/>
        </a:p>
      </c:txPr>
    </c:title>
    <c:autoTitleDeleted val="0"/>
    <c:pivotFmts>
      <c:pivotFmt>
        <c:idx val="0"/>
        <c:spPr>
          <a:solidFill>
            <a:srgbClr val="0070C0"/>
          </a:solidFill>
          <a:ln>
            <a:noFill/>
          </a:ln>
          <a:effectLst/>
        </c:spPr>
        <c:marker>
          <c:symbol val="none"/>
        </c:marker>
        <c:dLbl>
          <c:idx val="0"/>
          <c:spPr>
            <a:solidFill>
              <a:schemeClr val="accent4">
                <a:lumMod val="40000"/>
                <a:lumOff val="60000"/>
              </a:schemeClr>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0070C0"/>
          </a:solidFill>
          <a:ln>
            <a:noFill/>
          </a:ln>
          <a:effectLst/>
        </c:spPr>
        <c:marker>
          <c:symbol val="none"/>
        </c:marker>
        <c:dLbl>
          <c:idx val="0"/>
          <c:spPr>
            <a:solidFill>
              <a:schemeClr val="accent4">
                <a:lumMod val="40000"/>
                <a:lumOff val="60000"/>
              </a:schemeClr>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0070C0"/>
          </a:solidFill>
          <a:ln>
            <a:noFill/>
          </a:ln>
          <a:effectLst/>
        </c:spPr>
        <c:marker>
          <c:symbol val="none"/>
        </c:marker>
        <c:dLbl>
          <c:idx val="0"/>
          <c:spPr>
            <a:solidFill>
              <a:schemeClr val="accent4">
                <a:lumMod val="40000"/>
                <a:lumOff val="60000"/>
              </a:schemeClr>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4">
              <a:lumMod val="60000"/>
              <a:lumOff val="40000"/>
            </a:schemeClr>
          </a:solidFill>
          <a:ln>
            <a:noFill/>
          </a:ln>
          <a:effectLst/>
        </c:spPr>
      </c:pivotFmt>
      <c:pivotFmt>
        <c:idx val="4"/>
        <c:spPr>
          <a:solidFill>
            <a:schemeClr val="accent4">
              <a:lumMod val="60000"/>
              <a:lumOff val="40000"/>
            </a:schemeClr>
          </a:solidFill>
          <a:ln w="28575">
            <a:solidFill>
              <a:schemeClr val="bg1"/>
            </a:solidFill>
          </a:ln>
          <a:effectLst/>
        </c:spPr>
      </c:pivotFmt>
      <c:pivotFmt>
        <c:idx val="5"/>
        <c:spPr>
          <a:solidFill>
            <a:srgbClr val="0070C0"/>
          </a:solidFill>
          <a:ln w="28575">
            <a:solidFill>
              <a:schemeClr val="bg1"/>
            </a:solid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6"/>
        <c:spPr>
          <a:solidFill>
            <a:srgbClr val="0070C0"/>
          </a:solidFill>
          <a:ln w="28575">
            <a:solidFill>
              <a:schemeClr val="bg1"/>
            </a:solidFill>
          </a:ln>
          <a:effectLst/>
        </c:spPr>
      </c:pivotFmt>
    </c:pivotFmts>
    <c:plotArea>
      <c:layout>
        <c:manualLayout>
          <c:layoutTarget val="inner"/>
          <c:xMode val="edge"/>
          <c:yMode val="edge"/>
          <c:x val="0.27738178269963609"/>
          <c:y val="0.19541705561781439"/>
          <c:w val="0.48935367864996193"/>
          <c:h val="0.76059526923418419"/>
        </c:manualLayout>
      </c:layout>
      <c:pieChart>
        <c:varyColors val="1"/>
        <c:ser>
          <c:idx val="0"/>
          <c:order val="0"/>
          <c:tx>
            <c:strRef>
              <c:f>'Pivots &amp; Charts - Practice'!$T$3</c:f>
              <c:strCache>
                <c:ptCount val="1"/>
                <c:pt idx="0">
                  <c:v>Total</c:v>
                </c:pt>
              </c:strCache>
            </c:strRef>
          </c:tx>
          <c:spPr>
            <a:solidFill>
              <a:srgbClr val="0070C0"/>
            </a:solidFill>
            <a:ln w="28575">
              <a:solidFill>
                <a:schemeClr val="bg1"/>
              </a:solidFill>
            </a:ln>
          </c:spPr>
          <c:dPt>
            <c:idx val="0"/>
            <c:bubble3D val="0"/>
            <c:spPr>
              <a:solidFill>
                <a:srgbClr val="0070C0"/>
              </a:solidFill>
              <a:ln w="28575">
                <a:solidFill>
                  <a:schemeClr val="bg1"/>
                </a:solidFill>
              </a:ln>
              <a:effectLst/>
            </c:spPr>
            <c:extLst>
              <c:ext xmlns:c16="http://schemas.microsoft.com/office/drawing/2014/chart" uri="{C3380CC4-5D6E-409C-BE32-E72D297353CC}">
                <c16:uniqueId val="{00000001-31EF-46EE-B106-2DF3ABDEE317}"/>
              </c:ext>
            </c:extLst>
          </c:dPt>
          <c:dPt>
            <c:idx val="1"/>
            <c:bubble3D val="0"/>
            <c:spPr>
              <a:solidFill>
                <a:schemeClr val="accent4">
                  <a:lumMod val="60000"/>
                  <a:lumOff val="40000"/>
                </a:schemeClr>
              </a:solidFill>
              <a:ln w="28575">
                <a:solidFill>
                  <a:schemeClr val="bg1"/>
                </a:solidFill>
              </a:ln>
              <a:effectLst/>
            </c:spPr>
            <c:extLst>
              <c:ext xmlns:c16="http://schemas.microsoft.com/office/drawing/2014/chart" uri="{C3380CC4-5D6E-409C-BE32-E72D297353CC}">
                <c16:uniqueId val="{0000000C-E6AD-4AB7-9E5F-9442E9D3BBA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'Pivots &amp; Charts - Practice'!$S$4:$S$6</c:f>
              <c:strCache>
                <c:ptCount val="2"/>
                <c:pt idx="0">
                  <c:v>Eligible</c:v>
                </c:pt>
                <c:pt idx="1">
                  <c:v>Non Eligible</c:v>
                </c:pt>
              </c:strCache>
            </c:strRef>
          </c:cat>
          <c:val>
            <c:numRef>
              <c:f>'Pivots &amp; Charts - Practice'!$T$4:$T$6</c:f>
              <c:numCache>
                <c:formatCode>General</c:formatCode>
                <c:ptCount val="2"/>
                <c:pt idx="0">
                  <c:v>2</c:v>
                </c:pt>
                <c:pt idx="1">
                  <c:v>39</c:v>
                </c:pt>
              </c:numCache>
            </c:numRef>
          </c:val>
          <c:extLst>
            <c:ext xmlns:c16="http://schemas.microsoft.com/office/drawing/2014/chart" uri="{C3380CC4-5D6E-409C-BE32-E72D297353CC}">
              <c16:uniqueId val="{00000000-E6AD-4AB7-9E5F-9442E9D3BBAD}"/>
            </c:ext>
          </c:extLst>
        </c:ser>
        <c:dLbls>
          <c:showLegendKey val="0"/>
          <c:showVal val="0"/>
          <c:showCatName val="0"/>
          <c:showSerName val="0"/>
          <c:showPercent val="0"/>
          <c:showBubbleSize val="0"/>
          <c:showLeaderLines val="1"/>
        </c:dLbls>
        <c:firstSliceAng val="0"/>
      </c:pieChart>
      <c:spPr>
        <a:noFill/>
        <a:ln>
          <a:noFill/>
        </a:ln>
        <a:effectLst/>
      </c:spPr>
    </c:plotArea>
    <c:legend>
      <c:legendPos val="t"/>
      <c:layout>
        <c:manualLayout>
          <c:xMode val="edge"/>
          <c:yMode val="edge"/>
          <c:x val="0.47266578946047971"/>
          <c:y val="4.216570398757917E-2"/>
          <c:w val="0.52525608875401852"/>
          <c:h val="0.1285722513252335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1.4650389409770637E-2"/>
          <c:y val="4.010025062656641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rgbClr val="0070C0"/>
              </a:solidFill>
              <a:latin typeface="+mn-lt"/>
              <a:ea typeface="+mn-ea"/>
              <a:cs typeface="+mn-cs"/>
            </a:defRPr>
          </a:pPr>
          <a:endParaRPr lang="en-US"/>
        </a:p>
      </c:txPr>
    </c:title>
    <c:autoTitleDeleted val="0"/>
    <c:plotArea>
      <c:layout/>
      <c:barChart>
        <c:barDir val="bar"/>
        <c:grouping val="clustered"/>
        <c:varyColors val="0"/>
        <c:ser>
          <c:idx val="0"/>
          <c:order val="0"/>
          <c:tx>
            <c:strRef>
              <c:f>'Pivots &amp; Charts - Practice'!$W$23</c:f>
              <c:strCache>
                <c:ptCount val="1"/>
                <c:pt idx="0">
                  <c:v>Avg Salary By Experice Years</c:v>
                </c:pt>
              </c:strCache>
            </c:strRef>
          </c:tx>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70C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'Pivots &amp; Charts - Practice'!$V$24:$V$27</c:f>
              <c:strCache>
                <c:ptCount val="4"/>
                <c:pt idx="0">
                  <c:v>1.3-6.3</c:v>
                </c:pt>
                <c:pt idx="1">
                  <c:v>6.3-11.3</c:v>
                </c:pt>
                <c:pt idx="2">
                  <c:v>11.3-16.3</c:v>
                </c:pt>
                <c:pt idx="3">
                  <c:v>&gt;16.3</c:v>
                </c:pt>
              </c:strCache>
            </c:strRef>
          </c:cat>
          <c:val>
            <c:numRef>
              <c:f>'Pivots &amp; Charts - Practice'!$W$24:$W$27</c:f>
              <c:numCache>
                <c:formatCode>_(* #,##0_);_(* \(#,##0\);_(* "-"??_);_(@_)</c:formatCode>
                <c:ptCount val="4"/>
                <c:pt idx="0">
                  <c:v>61666.666666666664</c:v>
                </c:pt>
                <c:pt idx="1">
                  <c:v>87049.180327868846</c:v>
                </c:pt>
                <c:pt idx="2">
                  <c:v>255000</c:v>
                </c:pt>
                <c:pt idx="3">
                  <c:v>260000</c:v>
                </c:pt>
              </c:numCache>
            </c:numRef>
          </c:val>
          <c:extLst>
            <c:ext xmlns:c16="http://schemas.microsoft.com/office/drawing/2014/chart" uri="{C3380CC4-5D6E-409C-BE32-E72D297353CC}">
              <c16:uniqueId val="{00000000-A41A-4AF4-A69E-F2C302BC294F}"/>
            </c:ext>
          </c:extLst>
        </c:ser>
        <c:dLbls>
          <c:showLegendKey val="0"/>
          <c:showVal val="0"/>
          <c:showCatName val="0"/>
          <c:showSerName val="0"/>
          <c:showPercent val="0"/>
          <c:showBubbleSize val="0"/>
        </c:dLbls>
        <c:gapWidth val="68"/>
        <c:axId val="378993520"/>
        <c:axId val="378997784"/>
      </c:barChart>
      <c:catAx>
        <c:axId val="378993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rgbClr val="0070C0"/>
                </a:solidFill>
                <a:latin typeface="+mn-lt"/>
                <a:ea typeface="+mn-ea"/>
                <a:cs typeface="+mn-cs"/>
              </a:defRPr>
            </a:pPr>
            <a:endParaRPr lang="en-US"/>
          </a:p>
        </c:txPr>
        <c:crossAx val="378997784"/>
        <c:crosses val="autoZero"/>
        <c:auto val="1"/>
        <c:lblAlgn val="ctr"/>
        <c:lblOffset val="100"/>
        <c:noMultiLvlLbl val="0"/>
      </c:catAx>
      <c:valAx>
        <c:axId val="378997784"/>
        <c:scaling>
          <c:orientation val="minMax"/>
        </c:scaling>
        <c:delete val="1"/>
        <c:axPos val="t"/>
        <c:numFmt formatCode="_(* #,##0_);_(* \(#,##0\);_(* &quot;-&quot;??_);_(@_)" sourceLinked="1"/>
        <c:majorTickMark val="none"/>
        <c:minorTickMark val="none"/>
        <c:tickLblPos val="nextTo"/>
        <c:crossAx val="37899352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[HR Dashboard.xlsx]Pivots &amp; Charts - Practice!PivotTable9</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kern="1200" spc="0" baseline="0">
                <a:solidFill>
                  <a:srgbClr val="0070C0"/>
                </a:solidFill>
                <a:latin typeface="+mn-lt"/>
                <a:ea typeface="+mn-ea"/>
                <a:cs typeface="+mn-cs"/>
              </a:rPr>
              <a:t>Emps</a:t>
            </a:r>
            <a:r>
              <a:rPr lang="en-US"/>
              <a:t> </a:t>
            </a:r>
            <a:r>
              <a:rPr lang="en-US" sz="1400" b="0" i="0" u="none" strike="noStrike" kern="1200" spc="0" baseline="0">
                <a:solidFill>
                  <a:srgbClr val="0070C0"/>
                </a:solidFill>
                <a:latin typeface="+mn-lt"/>
                <a:ea typeface="+mn-ea"/>
                <a:cs typeface="+mn-cs"/>
              </a:rPr>
              <a:t>Rating</a:t>
            </a:r>
          </a:p>
        </c:rich>
      </c:tx>
      <c:layout>
        <c:manualLayout>
          <c:xMode val="edge"/>
          <c:yMode val="edge"/>
          <c:x val="2.1022120518688028E-2"/>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lumMod val="60000"/>
              <a:lumOff val="40000"/>
            </a:schemeClr>
          </a:solidFill>
          <a:ln>
            <a:noFill/>
          </a:ln>
          <a:effectLst/>
        </c:spPr>
      </c:pivotFmt>
      <c:pivotFmt>
        <c:idx val="5"/>
        <c:spPr>
          <a:solidFill>
            <a:schemeClr val="accent4">
              <a:lumMod val="40000"/>
              <a:lumOff val="60000"/>
            </a:schemeClr>
          </a:solidFill>
          <a:ln>
            <a:noFill/>
          </a:ln>
          <a:effectLst/>
        </c:spPr>
      </c:pivotFmt>
      <c:pivotFmt>
        <c:idx val="6"/>
        <c:spPr>
          <a:solidFill>
            <a:srgbClr val="0070C0"/>
          </a:solidFill>
          <a:ln>
            <a:noFill/>
          </a:ln>
          <a:effectLst/>
        </c:spPr>
      </c:pivotFmt>
      <c:pivotFmt>
        <c:idx val="7"/>
        <c:spPr>
          <a:solidFill>
            <a:schemeClr val="accent4">
              <a:lumMod val="60000"/>
              <a:lumOff val="40000"/>
            </a:schemeClr>
          </a:solidFill>
          <a:ln>
            <a:noFill/>
          </a:ln>
          <a:effectLst/>
        </c:spPr>
      </c:pivotFmt>
      <c:pivotFmt>
        <c:idx val="8"/>
        <c:spPr>
          <a:solidFill>
            <a:srgbClr val="0070C0"/>
          </a:solidFill>
          <a:ln>
            <a:noFill/>
          </a:ln>
          <a:effectLst/>
        </c:spPr>
        <c:marker>
          <c:symbol val="none"/>
        </c:marker>
      </c:pivotFmt>
      <c:pivotFmt>
        <c:idx val="9"/>
        <c:spPr>
          <a:solidFill>
            <a:schemeClr val="accent1">
              <a:lumMod val="60000"/>
              <a:lumOff val="40000"/>
            </a:schemeClr>
          </a:solidFill>
          <a:ln>
            <a:noFill/>
          </a:ln>
          <a:effectLst/>
        </c:spPr>
        <c:marker>
          <c:symbol val="none"/>
        </c:marker>
      </c:pivotFmt>
      <c:pivotFmt>
        <c:idx val="10"/>
        <c:spPr>
          <a:solidFill>
            <a:schemeClr val="accent4">
              <a:lumMod val="40000"/>
              <a:lumOff val="60000"/>
            </a:schemeClr>
          </a:solidFill>
          <a:ln>
            <a:noFill/>
          </a:ln>
          <a:effectLst/>
        </c:spPr>
        <c:marker>
          <c:symbol val="none"/>
        </c:marker>
      </c:pivotFmt>
      <c:pivotFmt>
        <c:idx val="11"/>
        <c:spPr>
          <a:solidFill>
            <a:schemeClr val="accent4">
              <a:lumMod val="60000"/>
              <a:lumOff val="40000"/>
            </a:schemeClr>
          </a:solidFill>
          <a:ln>
            <a:noFill/>
          </a:ln>
          <a:effectLst/>
        </c:spPr>
        <c:marker>
          <c:symbol val="none"/>
        </c:marker>
      </c:pivotFmt>
      <c:pivotFmt>
        <c:idx val="12"/>
        <c:spPr>
          <a:solidFill>
            <a:srgbClr val="0070C0"/>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3"/>
        <c:spPr>
          <a:solidFill>
            <a:schemeClr val="accent1">
              <a:lumMod val="60000"/>
              <a:lumOff val="40000"/>
            </a:schemeClr>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4"/>
        <c:spPr>
          <a:solidFill>
            <a:schemeClr val="accent4">
              <a:lumMod val="40000"/>
              <a:lumOff val="60000"/>
            </a:schemeClr>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5"/>
        <c:spPr>
          <a:solidFill>
            <a:schemeClr val="accent4">
              <a:lumMod val="60000"/>
              <a:lumOff val="40000"/>
            </a:schemeClr>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'Pivots &amp; Charts - Practice'!$AD$3</c:f>
              <c:strCache>
                <c:ptCount val="1"/>
                <c:pt idx="0">
                  <c:v>Efficiency Rate</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'Pivots &amp; Charts - Practice'!$AC$4:$AC$6</c:f>
              <c:strCache>
                <c:ptCount val="2"/>
                <c:pt idx="0">
                  <c:v>Female</c:v>
                </c:pt>
                <c:pt idx="1">
                  <c:v>Male</c:v>
                </c:pt>
              </c:strCache>
            </c:strRef>
          </c:cat>
          <c:val>
            <c:numRef>
              <c:f>'Pivots &amp; Charts - Practice'!$AD$4:$AD$6</c:f>
              <c:numCache>
                <c:formatCode>0.0</c:formatCode>
                <c:ptCount val="2"/>
                <c:pt idx="0">
                  <c:v>3.2533333333333334</c:v>
                </c:pt>
                <c:pt idx="1">
                  <c:v>3.3658536585365852</c:v>
                </c:pt>
              </c:numCache>
            </c:numRef>
          </c:val>
          <c:extLst>
            <c:ext xmlns:c16="http://schemas.microsoft.com/office/drawing/2014/chart" uri="{C3380CC4-5D6E-409C-BE32-E72D297353CC}">
              <c16:uniqueId val="{00000000-60B4-48F8-AFBF-CDC74C0A5EB8}"/>
            </c:ext>
          </c:extLst>
        </c:ser>
        <c:ser>
          <c:idx val="1"/>
          <c:order val="1"/>
          <c:tx>
            <c:strRef>
              <c:f>'Pivots &amp; Charts - Practice'!$AE$3</c:f>
              <c:strCache>
                <c:ptCount val="1"/>
                <c:pt idx="0">
                  <c:v>Behaviour Rate</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'Pivots &amp; Charts - Practice'!$AC$4:$AC$6</c:f>
              <c:strCache>
                <c:ptCount val="2"/>
                <c:pt idx="0">
                  <c:v>Female</c:v>
                </c:pt>
                <c:pt idx="1">
                  <c:v>Male</c:v>
                </c:pt>
              </c:strCache>
            </c:strRef>
          </c:cat>
          <c:val>
            <c:numRef>
              <c:f>'Pivots &amp; Charts - Practice'!$AE$4:$AE$6</c:f>
              <c:numCache>
                <c:formatCode>0.0</c:formatCode>
                <c:ptCount val="2"/>
                <c:pt idx="0">
                  <c:v>3.0666666666666669</c:v>
                </c:pt>
                <c:pt idx="1">
                  <c:v>3.5609756097560976</c:v>
                </c:pt>
              </c:numCache>
            </c:numRef>
          </c:val>
          <c:extLst>
            <c:ext xmlns:c16="http://schemas.microsoft.com/office/drawing/2014/chart" uri="{C3380CC4-5D6E-409C-BE32-E72D297353CC}">
              <c16:uniqueId val="{00000001-60B4-48F8-AFBF-CDC74C0A5EB8}"/>
            </c:ext>
          </c:extLst>
        </c:ser>
        <c:ser>
          <c:idx val="2"/>
          <c:order val="2"/>
          <c:tx>
            <c:strRef>
              <c:f>'Pivots &amp; Charts - Practice'!$AF$3</c:f>
              <c:strCache>
                <c:ptCount val="1"/>
                <c:pt idx="0">
                  <c:v>Innovation Rate</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'Pivots &amp; Charts - Practice'!$AC$4:$AC$6</c:f>
              <c:strCache>
                <c:ptCount val="2"/>
                <c:pt idx="0">
                  <c:v>Female</c:v>
                </c:pt>
                <c:pt idx="1">
                  <c:v>Male</c:v>
                </c:pt>
              </c:strCache>
            </c:strRef>
          </c:cat>
          <c:val>
            <c:numRef>
              <c:f>'Pivots &amp; Charts - Practice'!$AF$4:$AF$6</c:f>
              <c:numCache>
                <c:formatCode>0.0</c:formatCode>
                <c:ptCount val="2"/>
                <c:pt idx="0">
                  <c:v>2.5066666666666668</c:v>
                </c:pt>
                <c:pt idx="1">
                  <c:v>2.7073170731707319</c:v>
                </c:pt>
              </c:numCache>
            </c:numRef>
          </c:val>
          <c:extLst>
            <c:ext xmlns:c16="http://schemas.microsoft.com/office/drawing/2014/chart" uri="{C3380CC4-5D6E-409C-BE32-E72D297353CC}">
              <c16:uniqueId val="{00000002-60B4-48F8-AFBF-CDC74C0A5EB8}"/>
            </c:ext>
          </c:extLst>
        </c:ser>
        <c:ser>
          <c:idx val="3"/>
          <c:order val="3"/>
          <c:tx>
            <c:strRef>
              <c:f>'Pivots &amp; Charts - Practice'!$AG$3</c:f>
              <c:strCache>
                <c:ptCount val="1"/>
                <c:pt idx="0">
                  <c:v>Collegues Rate</c:v>
                </c:pt>
              </c:strCache>
            </c:strRef>
          </c:tx>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'Pivots &amp; Charts - Practice'!$AC$4:$AC$6</c:f>
              <c:strCache>
                <c:ptCount val="2"/>
                <c:pt idx="0">
                  <c:v>Female</c:v>
                </c:pt>
                <c:pt idx="1">
                  <c:v>Male</c:v>
                </c:pt>
              </c:strCache>
            </c:strRef>
          </c:cat>
          <c:val>
            <c:numRef>
              <c:f>'Pivots &amp; Charts - Practice'!$AG$4:$AG$6</c:f>
              <c:numCache>
                <c:formatCode>0.0</c:formatCode>
                <c:ptCount val="2"/>
                <c:pt idx="0">
                  <c:v>3.1066666666666665</c:v>
                </c:pt>
                <c:pt idx="1">
                  <c:v>3.3170731707317072</c:v>
                </c:pt>
              </c:numCache>
            </c:numRef>
          </c:val>
          <c:extLst>
            <c:ext xmlns:c16="http://schemas.microsoft.com/office/drawing/2014/chart" uri="{C3380CC4-5D6E-409C-BE32-E72D297353CC}">
              <c16:uniqueId val="{00000003-60B4-48F8-AFBF-CDC74C0A5EB8}"/>
            </c:ext>
          </c:extLst>
        </c:ser>
        <c:dLbls>
          <c:dLblPos val="outEnd"/>
          <c:showLegendKey val="0"/>
          <c:showVal val="1"/>
          <c:showCatName val="0"/>
          <c:showSerName val="0"/>
          <c:showPercent val="0"/>
          <c:showBubbleSize val="0"/>
        </c:dLbls>
        <c:gapWidth val="134"/>
        <c:axId val="490046320"/>
        <c:axId val="490043368"/>
      </c:barChart>
      <c:catAx>
        <c:axId val="490046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0043368"/>
        <c:crosses val="autoZero"/>
        <c:auto val="1"/>
        <c:lblAlgn val="ctr"/>
        <c:lblOffset val="100"/>
        <c:noMultiLvlLbl val="0"/>
      </c:catAx>
      <c:valAx>
        <c:axId val="490043368"/>
        <c:scaling>
          <c:orientation val="minMax"/>
        </c:scaling>
        <c:delete val="1"/>
        <c:axPos val="l"/>
        <c:numFmt formatCode="0.0" sourceLinked="1"/>
        <c:majorTickMark val="none"/>
        <c:minorTickMark val="none"/>
        <c:tickLblPos val="nextTo"/>
        <c:crossAx val="49004632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rgbClr val="0070C0"/>
                </a:solidFill>
                <a:latin typeface="Century Gothic" panose="020B0502020202020204" pitchFamily="34" charset="0"/>
                <a:ea typeface="+mn-ea"/>
                <a:cs typeface="+mn-cs"/>
              </a:defRPr>
            </a:pPr>
            <a:r>
              <a:rPr lang="en-US" sz="1400" b="0" i="0" u="none" strike="noStrike" kern="1200" spc="0" baseline="0">
                <a:solidFill>
                  <a:srgbClr val="0070C0"/>
                </a:solidFill>
                <a:latin typeface="+mn-lt"/>
                <a:ea typeface="+mn-ea"/>
                <a:cs typeface="+mn-cs"/>
              </a:rPr>
              <a:t>Active</a:t>
            </a:r>
            <a:r>
              <a:rPr lang="en-US" sz="1100" b="0" baseline="0">
                <a:solidFill>
                  <a:srgbClr val="0070C0"/>
                </a:solidFill>
                <a:latin typeface="Century Gothic" panose="020B0502020202020204" pitchFamily="34" charset="0"/>
              </a:rPr>
              <a:t> Vs New Hires Vs Terms</a:t>
            </a:r>
            <a:endParaRPr lang="en-US" sz="1100" b="0">
              <a:solidFill>
                <a:srgbClr val="0070C0"/>
              </a:solidFill>
              <a:latin typeface="Century Gothic" panose="020B0502020202020204" pitchFamily="34" charset="0"/>
            </a:endParaRPr>
          </a:p>
        </c:rich>
      </c:tx>
      <c:layout>
        <c:manualLayout>
          <c:xMode val="edge"/>
          <c:yMode val="edge"/>
          <c:x val="7.9199300087489065E-3"/>
          <c:y val="1.9607843137254902E-2"/>
        </c:manualLayout>
      </c:layout>
      <c:overlay val="0"/>
      <c:spPr>
        <a:noFill/>
        <a:ln>
          <a:noFill/>
        </a:ln>
        <a:effectLst/>
      </c:spPr>
    </c:title>
    <c:autoTitleDeleted val="0"/>
    <c:plotArea>
      <c:layout>
        <c:manualLayout>
          <c:layoutTarget val="inner"/>
          <c:xMode val="edge"/>
          <c:yMode val="edge"/>
          <c:x val="3.911111111111111E-2"/>
          <c:y val="8.029465930018416E-3"/>
          <c:w val="0.92177777777777781"/>
          <c:h val="0.69677063847682019"/>
        </c:manualLayout>
      </c:layout>
      <c:lineChart>
        <c:grouping val="standard"/>
        <c:varyColors val="0"/>
        <c:ser>
          <c:idx val="0"/>
          <c:order val="0"/>
          <c:tx>
            <c:strRef>
              <c:f>'Pivots &amp; Charts - Practice'!$AJ$17</c:f>
              <c:strCache>
                <c:ptCount val="1"/>
                <c:pt idx="0">
                  <c:v>ActiveEmps</c:v>
                </c:pt>
              </c:strCache>
            </c:strRef>
          </c:tx>
          <c:spPr>
            <a:ln w="28575" cap="rnd">
              <a:solidFill>
                <a:schemeClr val="accent1"/>
              </a:solidFill>
              <a:round/>
            </a:ln>
            <a:effectLst/>
          </c:spPr>
          <c:marker>
            <c:symbol val="picture"/>
            <c:spPr>
              <a:blipFill>
                <a:blip xmlns:r="http://schemas.openxmlformats.org/officeDocument/2006/relationships" r:embed="rId1"/>
                <a:stretch>
                  <a:fillRect/>
                </a:stretch>
              </a:blipFill>
              <a:ln w="25400">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'Pivots &amp; Charts - Practice'!$AI$18:$AI$29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'Pivots &amp; Charts - Practice'!$AJ$18:$AJ$29</c:f>
              <c:numCache>
                <c:formatCode>General</c:formatCode>
                <c:ptCount val="12"/>
                <c:pt idx="0">
                  <c:v>11</c:v>
                </c:pt>
                <c:pt idx="1">
                  <c:v>20</c:v>
                </c:pt>
                <c:pt idx="2">
                  <c:v>27</c:v>
                </c:pt>
                <c:pt idx="3">
                  <c:v>36</c:v>
                </c:pt>
                <c:pt idx="4">
                  <c:v>53</c:v>
                </c:pt>
                <c:pt idx="5">
                  <c:v>58</c:v>
                </c:pt>
                <c:pt idx="6">
                  <c:v>70</c:v>
                </c:pt>
                <c:pt idx="7">
                  <c:v>79</c:v>
                </c:pt>
                <c:pt idx="8">
                  <c:v>94</c:v>
                </c:pt>
                <c:pt idx="9">
                  <c:v>103</c:v>
                </c:pt>
                <c:pt idx="10">
                  <c:v>108</c:v>
                </c:pt>
                <c:pt idx="11">
                  <c:v>116</c:v>
                </c:pt>
              </c:numCache>
            </c:numRef>
          </c:val>
          <c:smooth val="0"/>
          <c:extLst>
            <c:ext xmlns:c16="http://schemas.microsoft.com/office/drawing/2014/chart" uri="{C3380CC4-5D6E-409C-BE32-E72D297353CC}">
              <c16:uniqueId val="{00000000-145F-4155-AD7F-B917615A53BA}"/>
            </c:ext>
          </c:extLst>
        </c:ser>
        <c:dLbls>
          <c:showLegendKey val="0"/>
          <c:showVal val="0"/>
          <c:showCatName val="0"/>
          <c:showSerName val="0"/>
          <c:showPercent val="0"/>
          <c:showBubbleSize val="0"/>
        </c:dLbls>
        <c:marker val="1"/>
        <c:smooth val="0"/>
        <c:axId val="401208552"/>
        <c:axId val="401208880"/>
      </c:lineChart>
      <c:lineChart>
        <c:grouping val="standard"/>
        <c:varyColors val="0"/>
        <c:ser>
          <c:idx val="1"/>
          <c:order val="1"/>
          <c:tx>
            <c:strRef>
              <c:f>'Pivots &amp; Charts - Practice'!$AK$17</c:f>
              <c:strCache>
                <c:ptCount val="1"/>
                <c:pt idx="0">
                  <c:v>NewHire</c:v>
                </c:pt>
              </c:strCache>
            </c:strRef>
          </c:tx>
          <c:spPr>
            <a:ln w="28575" cap="rnd">
              <a:solidFill>
                <a:schemeClr val="accent2"/>
              </a:solidFill>
              <a:round/>
            </a:ln>
            <a:effectLst/>
          </c:spPr>
          <c:marker>
            <c:symbol val="picture"/>
            <c:spPr>
              <a:blipFill>
                <a:blip xmlns:r="http://schemas.openxmlformats.org/officeDocument/2006/relationships" r:embed="rId2"/>
                <a:stretch>
                  <a:fillRect/>
                </a:stretch>
              </a:blipFill>
              <a:ln w="25400">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lumMod val="7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'Pivots &amp; Charts - Practice'!$AI$18:$AI$29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'Pivots &amp; Charts - Practice'!$AK$18:$AK$29</c:f>
              <c:numCache>
                <c:formatCode>General</c:formatCode>
                <c:ptCount val="12"/>
                <c:pt idx="0">
                  <c:v>1</c:v>
                </c:pt>
                <c:pt idx="1">
                  <c:v>1</c:v>
                </c:pt>
                <c:pt idx="2">
                  <c:v>0</c:v>
                </c:pt>
                <c:pt idx="3">
                  <c:v>1</c:v>
                </c:pt>
                <c:pt idx="4">
                  <c:v>2</c:v>
                </c:pt>
                <c:pt idx="5">
                  <c:v>0</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1-145F-4155-AD7F-B917615A53BA}"/>
            </c:ext>
          </c:extLst>
        </c:ser>
        <c:ser>
          <c:idx val="2"/>
          <c:order val="2"/>
          <c:tx>
            <c:strRef>
              <c:f>'Pivots &amp; Charts - Practice'!$AL$17</c:f>
              <c:strCache>
                <c:ptCount val="1"/>
                <c:pt idx="0">
                  <c:v>Terms</c:v>
                </c:pt>
              </c:strCache>
            </c:strRef>
          </c:tx>
          <c:spPr>
            <a:ln w="28575" cap="rnd">
              <a:solidFill>
                <a:schemeClr val="accent3"/>
              </a:solidFill>
              <a:round/>
            </a:ln>
            <a:effectLst/>
          </c:spPr>
          <c:marker>
            <c:symbol val="picture"/>
            <c:spPr>
              <a:blipFill>
                <a:blip xmlns:r="http://schemas.openxmlformats.org/officeDocument/2006/relationships" r:embed="rId3"/>
                <a:stretch>
                  <a:fillRect/>
                </a:stretch>
              </a:blipFill>
              <a:ln w="25400">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'Pivots &amp; Charts - Practice'!$AI$18:$AI$29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'Pivots &amp; Charts - Practice'!$AL$18:$AL$29</c:f>
              <c:numCache>
                <c:formatCode>General</c:formatCode>
                <c:ptCount val="12"/>
                <c:pt idx="0">
                  <c:v>1</c:v>
                </c:pt>
                <c:pt idx="1">
                  <c:v>0</c:v>
                </c:pt>
                <c:pt idx="2">
                  <c:v>0</c:v>
                </c:pt>
                <c:pt idx="3">
                  <c:v>1</c:v>
                </c:pt>
                <c:pt idx="4">
                  <c:v>0</c:v>
                </c:pt>
                <c:pt idx="5">
                  <c:v>0</c:v>
                </c:pt>
                <c:pt idx="6">
                  <c:v>0</c:v>
                </c:pt>
                <c:pt idx="7">
                  <c:v>1</c:v>
                </c:pt>
                <c:pt idx="8">
                  <c:v>0</c:v>
                </c:pt>
                <c:pt idx="9">
                  <c:v>0</c:v>
                </c:pt>
                <c:pt idx="10">
                  <c:v>0</c:v>
                </c:pt>
                <c:pt idx="11">
                  <c:v>1</c:v>
                </c:pt>
              </c:numCache>
            </c:numRef>
          </c:val>
          <c:smooth val="0"/>
          <c:extLst>
            <c:ext xmlns:c16="http://schemas.microsoft.com/office/drawing/2014/chart" uri="{C3380CC4-5D6E-409C-BE32-E72D297353CC}">
              <c16:uniqueId val="{00000002-145F-4155-AD7F-B917615A53BA}"/>
            </c:ext>
          </c:extLst>
        </c:ser>
        <c:dLbls>
          <c:showLegendKey val="0"/>
          <c:showVal val="0"/>
          <c:showCatName val="0"/>
          <c:showSerName val="0"/>
          <c:showPercent val="0"/>
          <c:showBubbleSize val="0"/>
        </c:dLbls>
        <c:marker val="1"/>
        <c:smooth val="0"/>
        <c:axId val="559598480"/>
        <c:axId val="559597168"/>
      </c:lineChart>
      <c:catAx>
        <c:axId val="401208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1208880"/>
        <c:crosses val="autoZero"/>
        <c:auto val="1"/>
        <c:lblAlgn val="ctr"/>
        <c:lblOffset val="100"/>
        <c:noMultiLvlLbl val="0"/>
      </c:catAx>
      <c:valAx>
        <c:axId val="401208880"/>
        <c:scaling>
          <c:orientation val="minMax"/>
        </c:scaling>
        <c:delete val="1"/>
        <c:axPos val="l"/>
        <c:numFmt formatCode="General" sourceLinked="1"/>
        <c:majorTickMark val="none"/>
        <c:minorTickMark val="none"/>
        <c:tickLblPos val="nextTo"/>
        <c:crossAx val="401208552"/>
        <c:crosses val="autoZero"/>
        <c:crossBetween val="between"/>
      </c:valAx>
      <c:valAx>
        <c:axId val="559597168"/>
        <c:scaling>
          <c:orientation val="minMax"/>
        </c:scaling>
        <c:delete val="1"/>
        <c:axPos val="r"/>
        <c:numFmt formatCode="General" sourceLinked="1"/>
        <c:majorTickMark val="out"/>
        <c:minorTickMark val="none"/>
        <c:tickLblPos val="nextTo"/>
        <c:crossAx val="559598480"/>
        <c:crosses val="max"/>
        <c:crossBetween val="between"/>
      </c:valAx>
      <c:catAx>
        <c:axId val="559598480"/>
        <c:scaling>
          <c:orientation val="minMax"/>
        </c:scaling>
        <c:delete val="1"/>
        <c:axPos val="b"/>
        <c:numFmt formatCode="General" sourceLinked="1"/>
        <c:majorTickMark val="out"/>
        <c:minorTickMark val="none"/>
        <c:tickLblPos val="nextTo"/>
        <c:crossAx val="559597168"/>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16" fmlaLink="'Pivots &amp; Charts - Practice'!$U$19" fmlaRange="'Pivots &amp; Charts - Practice'!$V$21:$V$22" noThreeD="1" sel="2" val="0"/>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17</xdr:row>
      <xdr:rowOff>21451</xdr:rowOff>
    </xdr:from>
    <xdr:to>
      <xdr:col>1</xdr:col>
      <xdr:colOff>444665</xdr:colOff>
      <xdr:row>22</xdr:row>
      <xdr:rowOff>170841</xdr:rowOff>
    </xdr:to>
    <xdr:pic>
      <xdr:nvPicPr>
        <xdr:cNvPr id="10" name="Picture 9"/>
        <xdr:cNvPicPr>
          <a:picLocks noChangeAspect="1"/>
        </xdr:cNvPicPr>
      </xdr:nvPicPr>
      <xdr:blipFill>
        <a:blip xmlns:r="http://schemas.openxmlformats.org/officeDocument/2006/relationships" r:embed="rId1"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219075" y="3259951"/>
          <a:ext cx="1101890" cy="1101890"/>
        </a:xfrm>
        <a:prstGeom prst="rect">
          <a:avLst/>
        </a:prstGeom>
      </xdr:spPr>
    </xdr:pic>
    <xdr:clientData/>
  </xdr:twoCellAnchor>
  <xdr:twoCellAnchor editAs="oneCell">
    <xdr:from>
      <xdr:col>1</xdr:col>
      <xdr:colOff>216377</xdr:colOff>
      <xdr:row>17</xdr:row>
      <xdr:rowOff>76200</xdr:rowOff>
    </xdr:from>
    <xdr:to>
      <xdr:col>2</xdr:col>
      <xdr:colOff>7125</xdr:colOff>
      <xdr:row>23</xdr:row>
      <xdr:rowOff>47625</xdr:rowOff>
    </xdr:to>
    <xdr:pic>
      <xdr:nvPicPr>
        <xdr:cNvPr id="11" name="Picture 10"/>
        <xdr:cNvPicPr>
          <a:picLocks noChangeAspect="1"/>
        </xdr:cNvPicPr>
      </xdr:nvPicPr>
      <xdr:blipFill>
        <a:blip xmlns:r="http://schemas.openxmlformats.org/officeDocument/2006/relationships" r:embed="rId2" cstate="print">
          <a:lum bright="70000" contrast="-70000"/>
          <a:extLst>
            <a:ext uri="{BEBA8EAE-BF5A-486C-A8C5-ECC9F3942E4B}">
              <a14:imgProps xmlns:a14="http://schemas.microsoft.com/office/drawing/2010/main">
                <a14:imgLayer r:embed="rId3">
                  <a14:imgEffect>
                    <a14:colorTemperature colorTemp="4700"/>
                  </a14:imgEffect>
                </a14:imgLayer>
              </a14:imgProps>
            </a:ext>
            <a:ext uri="{28A0092B-C50C-407E-A947-70E740481C1C}">
              <a14:useLocalDpi xmlns:a14="http://schemas.microsoft.com/office/drawing/2010/main" val="0"/>
            </a:ext>
          </a:extLst>
        </a:blip>
        <a:stretch>
          <a:fillRect/>
        </a:stretch>
      </xdr:blipFill>
      <xdr:spPr>
        <a:xfrm>
          <a:off x="1092677" y="3314700"/>
          <a:ext cx="1009948" cy="1114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xdr:rowOff>
    </xdr:from>
    <xdr:to>
      <xdr:col>5</xdr:col>
      <xdr:colOff>57150</xdr:colOff>
      <xdr:row>9</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304800</xdr:colOff>
      <xdr:row>7</xdr:row>
      <xdr:rowOff>28575</xdr:rowOff>
    </xdr:from>
    <xdr:to>
      <xdr:col>4</xdr:col>
      <xdr:colOff>352425</xdr:colOff>
      <xdr:row>12</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104775</xdr:colOff>
      <xdr:row>4</xdr:row>
      <xdr:rowOff>76200</xdr:rowOff>
    </xdr:from>
    <xdr:to>
      <xdr:col>3</xdr:col>
      <xdr:colOff>47625</xdr:colOff>
      <xdr:row>6</xdr:row>
      <xdr:rowOff>38100</xdr:rowOff>
    </xdr:to>
    <xdr:sp macro="" textlink="'Pivots &amp; Charts - Practice'!B4">
      <xdr:nvSpPr>
        <xdr:cNvPr id="4" name="TextBox 3"/>
        <xdr:cNvSpPr txBox="1"/>
      </xdr:nvSpPr>
      <xdr:spPr>
        <a:xfrm>
          <a:off x="1323975" y="838200"/>
          <a:ext cx="55245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DD99210-F6E0-4215-B293-E58E062504E1}" type="TxLink">
            <a:rPr lang="en-US" sz="1800" b="0" i="0" u="none" strike="noStrike">
              <a:solidFill>
                <a:srgbClr val="000000"/>
              </a:solidFill>
              <a:latin typeface="Calibri"/>
              <a:cs typeface="Calibri"/>
            </a:rPr>
            <a:pPr/>
            <a:t>116</a:t>
          </a:fld>
          <a:endParaRPr lang="en-US" sz="2800"/>
        </a:p>
      </xdr:txBody>
    </xdr:sp>
    <xdr:clientData/>
  </xdr:twoCellAnchor>
  <xdr:twoCellAnchor>
    <xdr:from>
      <xdr:col>0</xdr:col>
      <xdr:colOff>342900</xdr:colOff>
      <xdr:row>13</xdr:row>
      <xdr:rowOff>123825</xdr:rowOff>
    </xdr:from>
    <xdr:to>
      <xdr:col>4</xdr:col>
      <xdr:colOff>323850</xdr:colOff>
      <xdr:row>22</xdr:row>
      <xdr:rowOff>133350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550058</xdr:colOff>
      <xdr:row>4</xdr:row>
      <xdr:rowOff>114300</xdr:rowOff>
    </xdr:from>
    <xdr:to>
      <xdr:col>4</xdr:col>
      <xdr:colOff>571501</xdr:colOff>
      <xdr:row>28</xdr:row>
      <xdr:rowOff>152400</xdr:rowOff>
    </xdr:to>
    <xdr:cxnSp macro="">
      <xdr:nvCxnSpPr>
        <xdr:cNvPr id="11" name="Straight Connector 10"/>
        <xdr:cNvCxnSpPr/>
      </xdr:nvCxnSpPr>
      <xdr:spPr>
        <a:xfrm flipH="1">
          <a:off x="2988458" y="876300"/>
          <a:ext cx="21443" cy="4610100"/>
        </a:xfrm>
        <a:prstGeom prst="line">
          <a:avLst/>
        </a:prstGeom>
        <a:ln w="19050">
          <a:solidFill>
            <a:schemeClr val="bg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323850</xdr:colOff>
      <xdr:row>4</xdr:row>
      <xdr:rowOff>9524</xdr:rowOff>
    </xdr:from>
    <xdr:to>
      <xdr:col>10</xdr:col>
      <xdr:colOff>142876</xdr:colOff>
      <xdr:row>6</xdr:row>
      <xdr:rowOff>38099</xdr:rowOff>
    </xdr:to>
    <xdr:sp macro="" textlink="'Pivots &amp; Charts - Practice'!J3">
      <xdr:nvSpPr>
        <xdr:cNvPr id="14" name="Rounded Rectangle 13"/>
        <xdr:cNvSpPr/>
      </xdr:nvSpPr>
      <xdr:spPr>
        <a:xfrm>
          <a:off x="3371850" y="771524"/>
          <a:ext cx="2867026" cy="409575"/>
        </a:xfrm>
        <a:prstGeom prst="round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AD118FC-5720-482B-90E1-68F33912926E}" type="TxLink">
            <a:rPr lang="en-US" sz="2000" b="1" i="0" u="none" strike="noStrike">
              <a:solidFill>
                <a:schemeClr val="bg1"/>
              </a:solidFill>
              <a:latin typeface="Calibri"/>
              <a:cs typeface="Calibri"/>
            </a:rPr>
            <a:pPr algn="ctr"/>
            <a:t> 10,147,000 </a:t>
          </a:fld>
          <a:endParaRPr lang="en-US" sz="2000" b="1">
            <a:solidFill>
              <a:schemeClr val="bg1"/>
            </a:solidFill>
          </a:endParaRPr>
        </a:p>
      </xdr:txBody>
    </xdr:sp>
    <xdr:clientData/>
  </xdr:twoCellAnchor>
  <xdr:twoCellAnchor>
    <xdr:from>
      <xdr:col>5</xdr:col>
      <xdr:colOff>266701</xdr:colOff>
      <xdr:row>9</xdr:row>
      <xdr:rowOff>95250</xdr:rowOff>
    </xdr:from>
    <xdr:to>
      <xdr:col>7</xdr:col>
      <xdr:colOff>19050</xdr:colOff>
      <xdr:row>12</xdr:row>
      <xdr:rowOff>57150</xdr:rowOff>
    </xdr:to>
    <xdr:sp macro="" textlink="'Pivots &amp; Charts - Practice'!K3">
      <xdr:nvSpPr>
        <xdr:cNvPr id="19" name="Rounded Rectangle 18"/>
        <xdr:cNvSpPr/>
      </xdr:nvSpPr>
      <xdr:spPr>
        <a:xfrm>
          <a:off x="3314701" y="1809750"/>
          <a:ext cx="971549" cy="533400"/>
        </a:xfrm>
        <a:prstGeom prst="round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9172591A-0937-4BB1-A4E4-2CBF07F2BA60}" type="TxLink">
            <a:rPr lang="en-US" sz="1000" b="1" i="0" u="none" strike="noStrike">
              <a:solidFill>
                <a:schemeClr val="bg1"/>
              </a:solidFill>
              <a:latin typeface="Calibri"/>
              <a:cs typeface="Calibri"/>
            </a:rPr>
            <a:pPr algn="ctr"/>
            <a:t> 9,480,000 </a:t>
          </a:fld>
          <a:endParaRPr lang="en-US" sz="1000" b="1">
            <a:solidFill>
              <a:schemeClr val="bg1"/>
            </a:solidFill>
          </a:endParaRPr>
        </a:p>
      </xdr:txBody>
    </xdr:sp>
    <xdr:clientData/>
  </xdr:twoCellAnchor>
  <xdr:twoCellAnchor>
    <xdr:from>
      <xdr:col>5</xdr:col>
      <xdr:colOff>276224</xdr:colOff>
      <xdr:row>6</xdr:row>
      <xdr:rowOff>114300</xdr:rowOff>
    </xdr:from>
    <xdr:to>
      <xdr:col>7</xdr:col>
      <xdr:colOff>19049</xdr:colOff>
      <xdr:row>9</xdr:row>
      <xdr:rowOff>38100</xdr:rowOff>
    </xdr:to>
    <xdr:sp macro="" textlink="">
      <xdr:nvSpPr>
        <xdr:cNvPr id="20" name="Rounded Rectangle 19"/>
        <xdr:cNvSpPr/>
      </xdr:nvSpPr>
      <xdr:spPr>
        <a:xfrm>
          <a:off x="3324224" y="1257300"/>
          <a:ext cx="962025" cy="495300"/>
        </a:xfrm>
        <a:prstGeom prst="roundRect">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latin typeface="Century Gothic" panose="020B0502020202020204" pitchFamily="34" charset="0"/>
            </a:rPr>
            <a:t>Total Salaries</a:t>
          </a:r>
        </a:p>
      </xdr:txBody>
    </xdr:sp>
    <xdr:clientData/>
  </xdr:twoCellAnchor>
  <xdr:twoCellAnchor>
    <xdr:from>
      <xdr:col>5</xdr:col>
      <xdr:colOff>333375</xdr:colOff>
      <xdr:row>1</xdr:row>
      <xdr:rowOff>66675</xdr:rowOff>
    </xdr:from>
    <xdr:to>
      <xdr:col>10</xdr:col>
      <xdr:colOff>104775</xdr:colOff>
      <xdr:row>3</xdr:row>
      <xdr:rowOff>161925</xdr:rowOff>
    </xdr:to>
    <xdr:sp macro="" textlink="">
      <xdr:nvSpPr>
        <xdr:cNvPr id="22" name="Rounded Rectangle 21"/>
        <xdr:cNvSpPr/>
      </xdr:nvSpPr>
      <xdr:spPr>
        <a:xfrm>
          <a:off x="3381375" y="257175"/>
          <a:ext cx="2819400" cy="476250"/>
        </a:xfrm>
        <a:prstGeom prst="roundRect">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chemeClr val="tx1"/>
              </a:solidFill>
              <a:latin typeface="Century Gothic" panose="020B0502020202020204" pitchFamily="34" charset="0"/>
            </a:rPr>
            <a:t>Total Expenses</a:t>
          </a:r>
        </a:p>
      </xdr:txBody>
    </xdr:sp>
    <xdr:clientData/>
  </xdr:twoCellAnchor>
  <xdr:twoCellAnchor>
    <xdr:from>
      <xdr:col>7</xdr:col>
      <xdr:colOff>95251</xdr:colOff>
      <xdr:row>9</xdr:row>
      <xdr:rowOff>95250</xdr:rowOff>
    </xdr:from>
    <xdr:to>
      <xdr:col>8</xdr:col>
      <xdr:colOff>428625</xdr:colOff>
      <xdr:row>12</xdr:row>
      <xdr:rowOff>57150</xdr:rowOff>
    </xdr:to>
    <xdr:sp macro="" textlink="'Pivots &amp; Charts - Practice'!L3">
      <xdr:nvSpPr>
        <xdr:cNvPr id="24" name="Rounded Rectangle 23"/>
        <xdr:cNvSpPr/>
      </xdr:nvSpPr>
      <xdr:spPr>
        <a:xfrm>
          <a:off x="4362451" y="1809750"/>
          <a:ext cx="942974" cy="533400"/>
        </a:xfrm>
        <a:prstGeom prst="round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AC8D4EBD-0A74-4DB4-B34A-8D11238229A6}" type="TxLink">
            <a:rPr lang="en-US" sz="1000" b="1" i="0" u="none" strike="noStrike">
              <a:solidFill>
                <a:schemeClr val="bg1"/>
              </a:solidFill>
              <a:latin typeface="Calibri"/>
              <a:ea typeface="+mn-ea"/>
              <a:cs typeface="Calibri"/>
            </a:rPr>
            <a:pPr marL="0" indent="0" algn="ctr"/>
            <a:t> 193,000 </a:t>
          </a:fld>
          <a:endParaRPr lang="en-US" sz="1000" b="1" i="0" u="none" strike="noStrike">
            <a:solidFill>
              <a:schemeClr val="bg1"/>
            </a:solidFill>
            <a:latin typeface="Calibri"/>
            <a:ea typeface="+mn-ea"/>
            <a:cs typeface="Calibri"/>
          </a:endParaRPr>
        </a:p>
      </xdr:txBody>
    </xdr:sp>
    <xdr:clientData/>
  </xdr:twoCellAnchor>
  <xdr:twoCellAnchor>
    <xdr:from>
      <xdr:col>7</xdr:col>
      <xdr:colOff>85724</xdr:colOff>
      <xdr:row>6</xdr:row>
      <xdr:rowOff>104775</xdr:rowOff>
    </xdr:from>
    <xdr:to>
      <xdr:col>8</xdr:col>
      <xdr:colOff>419099</xdr:colOff>
      <xdr:row>9</xdr:row>
      <xdr:rowOff>28575</xdr:rowOff>
    </xdr:to>
    <xdr:sp macro="" textlink="">
      <xdr:nvSpPr>
        <xdr:cNvPr id="25" name="Rounded Rectangle 24"/>
        <xdr:cNvSpPr/>
      </xdr:nvSpPr>
      <xdr:spPr>
        <a:xfrm>
          <a:off x="4352924" y="1247775"/>
          <a:ext cx="942975" cy="495300"/>
        </a:xfrm>
        <a:prstGeom prst="roundRect">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50" b="1">
              <a:solidFill>
                <a:schemeClr val="tx1"/>
              </a:solidFill>
              <a:latin typeface="Century Gothic" panose="020B0502020202020204" pitchFamily="34" charset="0"/>
            </a:rPr>
            <a:t>Total</a:t>
          </a:r>
          <a:r>
            <a:rPr lang="en-US" sz="1100" b="1">
              <a:solidFill>
                <a:schemeClr val="tx1"/>
              </a:solidFill>
              <a:latin typeface="Century Gothic" panose="020B0502020202020204" pitchFamily="34" charset="0"/>
            </a:rPr>
            <a:t> Bouns</a:t>
          </a:r>
        </a:p>
      </xdr:txBody>
    </xdr:sp>
    <xdr:clientData/>
  </xdr:twoCellAnchor>
  <xdr:twoCellAnchor>
    <xdr:from>
      <xdr:col>8</xdr:col>
      <xdr:colOff>495301</xdr:colOff>
      <xdr:row>9</xdr:row>
      <xdr:rowOff>104775</xdr:rowOff>
    </xdr:from>
    <xdr:to>
      <xdr:col>10</xdr:col>
      <xdr:colOff>200025</xdr:colOff>
      <xdr:row>12</xdr:row>
      <xdr:rowOff>66675</xdr:rowOff>
    </xdr:to>
    <xdr:sp macro="" textlink="'Pivots &amp; Charts - Practice'!M3">
      <xdr:nvSpPr>
        <xdr:cNvPr id="26" name="Rounded Rectangle 25"/>
        <xdr:cNvSpPr/>
      </xdr:nvSpPr>
      <xdr:spPr>
        <a:xfrm>
          <a:off x="5372101" y="1819275"/>
          <a:ext cx="923924" cy="533400"/>
        </a:xfrm>
        <a:prstGeom prst="round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CF2B2066-055C-4E4C-83BE-08B391DCFA03}" type="TxLink">
            <a:rPr lang="en-US" sz="1000" b="1" i="0" u="none" strike="noStrike">
              <a:solidFill>
                <a:schemeClr val="bg1"/>
              </a:solidFill>
              <a:latin typeface="Calibri"/>
              <a:ea typeface="+mn-ea"/>
              <a:cs typeface="Calibri"/>
            </a:rPr>
            <a:pPr marL="0" indent="0" algn="ctr"/>
            <a:t> 474,000 </a:t>
          </a:fld>
          <a:endParaRPr lang="en-US" sz="1000" b="1" i="0" u="none" strike="noStrike">
            <a:solidFill>
              <a:schemeClr val="bg1"/>
            </a:solidFill>
            <a:latin typeface="Calibri"/>
            <a:ea typeface="+mn-ea"/>
            <a:cs typeface="Calibri"/>
          </a:endParaRPr>
        </a:p>
      </xdr:txBody>
    </xdr:sp>
    <xdr:clientData/>
  </xdr:twoCellAnchor>
  <xdr:twoCellAnchor>
    <xdr:from>
      <xdr:col>8</xdr:col>
      <xdr:colOff>495299</xdr:colOff>
      <xdr:row>6</xdr:row>
      <xdr:rowOff>104775</xdr:rowOff>
    </xdr:from>
    <xdr:to>
      <xdr:col>10</xdr:col>
      <xdr:colOff>200024</xdr:colOff>
      <xdr:row>9</xdr:row>
      <xdr:rowOff>66675</xdr:rowOff>
    </xdr:to>
    <xdr:sp macro="" textlink="">
      <xdr:nvSpPr>
        <xdr:cNvPr id="27" name="Rounded Rectangle 26"/>
        <xdr:cNvSpPr/>
      </xdr:nvSpPr>
      <xdr:spPr>
        <a:xfrm>
          <a:off x="5372099" y="1247775"/>
          <a:ext cx="923925" cy="533400"/>
        </a:xfrm>
        <a:prstGeom prst="roundRect">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1"/>
              </a:solidFill>
              <a:latin typeface="Century Gothic" panose="020B0502020202020204" pitchFamily="34" charset="0"/>
            </a:rPr>
            <a:t>Over Time</a:t>
          </a:r>
        </a:p>
      </xdr:txBody>
    </xdr:sp>
    <xdr:clientData/>
  </xdr:twoCellAnchor>
  <xdr:twoCellAnchor>
    <xdr:from>
      <xdr:col>4</xdr:col>
      <xdr:colOff>571499</xdr:colOff>
      <xdr:row>12</xdr:row>
      <xdr:rowOff>114300</xdr:rowOff>
    </xdr:from>
    <xdr:to>
      <xdr:col>10</xdr:col>
      <xdr:colOff>314325</xdr:colOff>
      <xdr:row>28</xdr:row>
      <xdr:rowOff>95249</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388133</xdr:colOff>
      <xdr:row>4</xdr:row>
      <xdr:rowOff>133350</xdr:rowOff>
    </xdr:from>
    <xdr:to>
      <xdr:col>10</xdr:col>
      <xdr:colOff>409576</xdr:colOff>
      <xdr:row>28</xdr:row>
      <xdr:rowOff>171450</xdr:rowOff>
    </xdr:to>
    <xdr:cxnSp macro="">
      <xdr:nvCxnSpPr>
        <xdr:cNvPr id="31" name="Straight Connector 30"/>
        <xdr:cNvCxnSpPr/>
      </xdr:nvCxnSpPr>
      <xdr:spPr>
        <a:xfrm flipH="1">
          <a:off x="6484133" y="895350"/>
          <a:ext cx="21443" cy="4610100"/>
        </a:xfrm>
        <a:prstGeom prst="line">
          <a:avLst/>
        </a:prstGeom>
        <a:ln w="19050">
          <a:solidFill>
            <a:schemeClr val="bg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219074</xdr:colOff>
      <xdr:row>22</xdr:row>
      <xdr:rowOff>47625</xdr:rowOff>
    </xdr:from>
    <xdr:to>
      <xdr:col>4</xdr:col>
      <xdr:colOff>371475</xdr:colOff>
      <xdr:row>31</xdr:row>
      <xdr:rowOff>1</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142875</xdr:colOff>
      <xdr:row>9</xdr:row>
      <xdr:rowOff>133349</xdr:rowOff>
    </xdr:from>
    <xdr:to>
      <xdr:col>20</xdr:col>
      <xdr:colOff>142875</xdr:colOff>
      <xdr:row>26</xdr:row>
      <xdr:rowOff>0</xdr:rowOff>
    </xdr:to>
    <mc:AlternateContent xmlns:mc="http://schemas.openxmlformats.org/markup-compatibility/2006" xmlns:a14="http://schemas.microsoft.com/office/drawing/2010/main">
      <mc:Choice Requires="a14">
        <xdr:graphicFrame macro="">
          <xdr:nvGraphicFramePr>
            <xdr:cNvPr id="33" name="Department 1"/>
            <xdr:cNvGraphicFramePr/>
          </xdr:nvGraphicFramePr>
          <xdr:xfrm>
            <a:off x="0" y="0"/>
            <a:ext cx="0" cy="0"/>
          </xdr:xfrm>
          <a:graphic>
            <a:graphicData uri="http://schemas.microsoft.com/office/drawing/2010/slicer">
              <sle:slicer xmlns:sle="http://schemas.microsoft.com/office/drawing/2010/slicer" name="Department 1"/>
            </a:graphicData>
          </a:graphic>
        </xdr:graphicFrame>
      </mc:Choice>
      <mc:Fallback xmlns="">
        <xdr:sp macro="" textlink="">
          <xdr:nvSpPr>
            <xdr:cNvPr id="0" name=""/>
            <xdr:cNvSpPr>
              <a:spLocks noTextEdit="1"/>
            </xdr:cNvSpPr>
          </xdr:nvSpPr>
          <xdr:spPr>
            <a:xfrm>
              <a:off x="10506075" y="1847849"/>
              <a:ext cx="1828800" cy="310515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10</xdr:col>
      <xdr:colOff>523874</xdr:colOff>
      <xdr:row>1</xdr:row>
      <xdr:rowOff>95250</xdr:rowOff>
    </xdr:from>
    <xdr:to>
      <xdr:col>16</xdr:col>
      <xdr:colOff>361949</xdr:colOff>
      <xdr:row>14</xdr:row>
      <xdr:rowOff>152400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oneCell">
        <xdr:from>
          <xdr:col>14</xdr:col>
          <xdr:colOff>381000</xdr:colOff>
          <xdr:row>2</xdr:row>
          <xdr:rowOff>28575</xdr:rowOff>
        </xdr:from>
        <xdr:to>
          <xdr:col>17</xdr:col>
          <xdr:colOff>228600</xdr:colOff>
          <xdr:row>3</xdr:row>
          <xdr:rowOff>95250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10</xdr:col>
      <xdr:colOff>361951</xdr:colOff>
      <xdr:row>14</xdr:row>
      <xdr:rowOff>142875</xdr:rowOff>
    </xdr:from>
    <xdr:to>
      <xdr:col>17</xdr:col>
      <xdr:colOff>38101</xdr:colOff>
      <xdr:row>23</xdr:row>
      <xdr:rowOff>47625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447675</xdr:colOff>
      <xdr:row>22</xdr:row>
      <xdr:rowOff>161924</xdr:rowOff>
    </xdr:from>
    <xdr:to>
      <xdr:col>16</xdr:col>
      <xdr:colOff>361950</xdr:colOff>
      <xdr:row>31</xdr:row>
      <xdr:rowOff>171449</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16</xdr:col>
      <xdr:colOff>190500</xdr:colOff>
      <xdr:row>6</xdr:row>
      <xdr:rowOff>28576</xdr:rowOff>
    </xdr:from>
    <xdr:to>
      <xdr:col>20</xdr:col>
      <xdr:colOff>569596</xdr:colOff>
      <xdr:row>9</xdr:row>
      <xdr:rowOff>66676</xdr:rowOff>
    </xdr:to>
    <mc:AlternateContent xmlns:mc="http://schemas.openxmlformats.org/markup-compatibility/2006" xmlns:a14="http://schemas.microsoft.com/office/drawing/2010/main">
      <mc:Choice Requires="a14">
        <xdr:graphicFrame macro="">
          <xdr:nvGraphicFramePr>
            <xdr:cNvPr id="30" name="Years 1"/>
            <xdr:cNvGraphicFramePr/>
          </xdr:nvGraphicFramePr>
          <xdr:xfrm>
            <a:off x="0" y="0"/>
            <a:ext cx="0" cy="0"/>
          </xdr:xfrm>
          <a:graphic>
            <a:graphicData uri="http://schemas.microsoft.com/office/drawing/2010/slicer">
              <sle:slicer xmlns:sle="http://schemas.microsoft.com/office/drawing/2010/slicer" name="Years 1"/>
            </a:graphicData>
          </a:graphic>
        </xdr:graphicFrame>
      </mc:Choice>
      <mc:Fallback xmlns="">
        <xdr:sp macro="" textlink="">
          <xdr:nvSpPr>
            <xdr:cNvPr id="0" name=""/>
            <xdr:cNvSpPr>
              <a:spLocks noTextEdit="1"/>
            </xdr:cNvSpPr>
          </xdr:nvSpPr>
          <xdr:spPr>
            <a:xfrm>
              <a:off x="9944100" y="1171576"/>
              <a:ext cx="2817496" cy="6096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c:userShapes xmlns:c="http://schemas.openxmlformats.org/drawingml/2006/chart">
  <cdr:relSizeAnchor xmlns:cdr="http://schemas.openxmlformats.org/drawingml/2006/chartDrawing">
    <cdr:from>
      <cdr:x>0.36196</cdr:x>
      <cdr:y>0.33505</cdr:y>
    </cdr:from>
    <cdr:to>
      <cdr:x>0.56748</cdr:x>
      <cdr:y>0.47938</cdr:y>
    </cdr:to>
    <cdr:sp macro="" textlink="">
      <cdr:nvSpPr>
        <cdr:cNvPr id="2" name="TextBox 1"/>
        <cdr:cNvSpPr txBox="1"/>
      </cdr:nvSpPr>
      <cdr:spPr>
        <a:xfrm xmlns:a="http://schemas.openxmlformats.org/drawingml/2006/main">
          <a:off x="1123949" y="619125"/>
          <a:ext cx="638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200" b="1"/>
            <a:t>HeadCount</a:t>
          </a:r>
        </a:p>
      </cdr:txBody>
    </cdr:sp>
  </cdr:relSizeAnchor>
  <cdr:relSizeAnchor xmlns:cdr="http://schemas.openxmlformats.org/drawingml/2006/chartDrawing">
    <cdr:from>
      <cdr:x>0.2638</cdr:x>
      <cdr:y>0.46392</cdr:y>
    </cdr:from>
    <cdr:to>
      <cdr:x>0.52147</cdr:x>
      <cdr:y>0.63402</cdr:y>
    </cdr:to>
    <cdr:sp macro="" textlink="">
      <cdr:nvSpPr>
        <cdr:cNvPr id="3" name="TextBox 2"/>
        <cdr:cNvSpPr txBox="1"/>
      </cdr:nvSpPr>
      <cdr:spPr>
        <a:xfrm xmlns:a="http://schemas.openxmlformats.org/drawingml/2006/main">
          <a:off x="819149" y="857250"/>
          <a:ext cx="800100"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888.819226388892" createdVersion="6" refreshedVersion="6" minRefreshableVersion="3" recordCount="405">
  <cacheSource type="worksheet">
    <worksheetSource name="Table1"/>
  </cacheSource>
  <cacheFields count="24">
    <cacheField name="Full Name" numFmtId="0">
      <sharedItems/>
    </cacheField>
    <cacheField name="Gender" numFmtId="0">
      <sharedItems count="2">
        <s v="Female"/>
        <s v="Male"/>
      </sharedItems>
    </cacheField>
    <cacheField name="Age" numFmtId="0">
      <sharedItems containsSemiMixedTypes="0" containsString="0" containsNumber="1" containsInteger="1" minValue="18" maxValue="45" count="27">
        <n v="21"/>
        <n v="20"/>
        <n v="22"/>
        <n v="19"/>
        <n v="18"/>
        <n v="31"/>
        <n v="32"/>
        <n v="38"/>
        <n v="33"/>
        <n v="34"/>
        <n v="30"/>
        <n v="35"/>
        <n v="24"/>
        <n v="25"/>
        <n v="23"/>
        <n v="44"/>
        <n v="29"/>
        <n v="28"/>
        <n v="42"/>
        <n v="39"/>
        <n v="26"/>
        <n v="37"/>
        <n v="45"/>
        <n v="43"/>
        <n v="36"/>
        <n v="27"/>
        <n v="41"/>
      </sharedItems>
      <fieldGroup base="2">
        <rangePr startNum="18" endNum="45" groupInterval="7"/>
        <groupItems count="6">
          <s v="&lt;18"/>
          <s v="18-24"/>
          <s v="25-31"/>
          <s v="32-38"/>
          <s v="39-45"/>
          <s v="&gt;46"/>
        </groupItems>
      </fieldGroup>
    </cacheField>
    <cacheField name="Hire Date" numFmtId="14">
      <sharedItems containsSemiMixedTypes="0" containsNonDate="0" containsDate="1" containsString="0" minDate="2014-01-01T00:00:00" maxDate="2017-12-02T00:00:00" count="49">
        <d v="2017-12-01T00:00:00"/>
        <d v="2017-11-01T00:00:00"/>
        <d v="2017-11-02T00:00:00"/>
        <d v="2017-10-01T00:00:00"/>
        <d v="2017-09-01T00:00:00"/>
        <d v="2017-08-01T00:00:00"/>
        <d v="2017-07-01T00:00:00"/>
        <d v="2017-06-01T00:00:00"/>
        <d v="2017-05-01T00:00:00"/>
        <d v="2017-04-01T00:00:00"/>
        <d v="2017-03-01T00:00:00"/>
        <d v="2017-02-01T00:00:00"/>
        <d v="2017-01-01T00:00:00"/>
        <d v="2016-12-01T00:00:00"/>
        <d v="2016-11-01T00:00:00"/>
        <d v="2016-10-01T00:00:00"/>
        <d v="2016-09-01T00:00:00"/>
        <d v="2016-08-01T00:00:00"/>
        <d v="2016-07-01T00:00:00"/>
        <d v="2016-06-01T00:00:00"/>
        <d v="2016-05-01T00:00:00"/>
        <d v="2016-04-01T00:00:00"/>
        <d v="2016-03-01T00:00:00"/>
        <d v="2016-02-01T00:00:00"/>
        <d v="2016-01-01T00:00:00"/>
        <d v="2015-12-01T00:00:00"/>
        <d v="2015-11-01T00:00:00"/>
        <d v="2015-10-01T00:00:00"/>
        <d v="2015-09-01T00:00:00"/>
        <d v="2015-08-01T00:00:00"/>
        <d v="2015-07-01T00:00:00"/>
        <d v="2015-06-01T00:00:00"/>
        <d v="2015-05-01T00:00:00"/>
        <d v="2015-04-01T00:00:00"/>
        <d v="2015-03-01T00:00:00"/>
        <d v="2015-02-01T00:00:00"/>
        <d v="2015-01-01T00:00:00"/>
        <d v="2014-12-01T00:00:00"/>
        <d v="2014-11-01T00:00:00"/>
        <d v="2014-10-01T00:00:00"/>
        <d v="2014-09-01T00:00:00"/>
        <d v="2014-08-01T00:00:00"/>
        <d v="2014-07-01T00:00:00"/>
        <d v="2014-06-01T00:00:00"/>
        <d v="2014-05-01T00:00:00"/>
        <d v="2014-04-01T00:00:00"/>
        <d v="2014-03-01T00:00:00"/>
        <d v="2014-02-01T00:00:00"/>
        <d v="2014-01-01T00:00:00"/>
      </sharedItems>
      <fieldGroup par="23" base="3">
        <rangePr groupBy="months" startDate="2014-01-01T00:00:00" endDate="2017-12-02T00:00:00"/>
        <groupItems count="14">
          <s v="&lt;1/1/2014"/>
          <s v="Jan"/>
          <s v="Feb"/>
          <s v="Mar"/>
          <s v="Apr"/>
          <s v="May"/>
          <s v="Jun"/>
          <s v="Jul"/>
          <s v="Aug"/>
          <s v="Sep"/>
          <s v="Oct"/>
          <s v="Nov"/>
          <s v="Dec"/>
          <s v="&gt;12/2/2017"/>
        </groupItems>
      </fieldGroup>
    </cacheField>
    <cacheField name="Status" numFmtId="0">
      <sharedItems/>
    </cacheField>
    <cacheField name="Hire Type" numFmtId="0">
      <sharedItems count="4">
        <s v="PartTime"/>
        <s v="FullTime"/>
        <s v="FTC" u="1"/>
        <s v="FTE" u="1"/>
      </sharedItems>
    </cacheField>
    <cacheField name="Department" numFmtId="0">
      <sharedItems count="10">
        <s v="R&amp;D"/>
        <s v="IT"/>
        <s v="Backoffice"/>
        <s v="Quality"/>
        <s v="Purchase"/>
        <s v="Marketing &amp; Sales"/>
        <s v="Finance"/>
        <s v="Human Resource"/>
        <s v="Security"/>
        <s v="Admin"/>
      </sharedItems>
    </cacheField>
    <cacheField name="CurrentTenure" numFmtId="2">
      <sharedItems containsSemiMixedTypes="0" containsString="0" containsNumber="1" minValue="0.9671232876712329" maxValue="4.8849315068493153"/>
    </cacheField>
    <cacheField name="Total Experience" numFmtId="2">
      <sharedItems containsSemiMixedTypes="0" containsString="0" containsNumber="1" minValue="1.3835616438356164" maxValue="13.468493150684932" count="140">
        <n v="2.9643835616438357"/>
        <n v="1.9643835616438357"/>
        <n v="5.0465753424657533"/>
        <n v="2.0465753424657533"/>
        <n v="7.0465753424657533"/>
        <n v="3.0465753424657533"/>
        <n v="8.0465753424657542"/>
        <n v="2.1315068493150684"/>
        <n v="3.1315068493150684"/>
        <n v="4.131506849315068"/>
        <n v="5.131506849315068"/>
        <n v="3.2136986301369861"/>
        <n v="2.2136986301369861"/>
        <n v="3.2986301369863016"/>
        <n v="4.2986301369863016"/>
        <n v="7.2986301369863016"/>
        <n v="2.2986301369863016"/>
        <n v="3.3835616438356162"/>
        <n v="2.3835616438356162"/>
        <n v="1.3835616438356164"/>
        <n v="5.3835616438356162"/>
        <n v="2.4657534246575343"/>
        <n v="7.4657534246575343"/>
        <n v="4.4657534246575343"/>
        <n v="3.4657534246575343"/>
        <n v="10.465753424657535"/>
        <n v="6.4657534246575343"/>
        <n v="4.5506849315068489"/>
        <n v="3.5506849315068494"/>
        <n v="2.5506849315068494"/>
        <n v="6.5506849315068489"/>
        <n v="5.5506849315068489"/>
        <n v="4.6328767123287671"/>
        <n v="3.6328767123287671"/>
        <n v="2.6328767123287671"/>
        <n v="3.7178082191780821"/>
        <n v="4.7178082191780817"/>
        <n v="6.7178082191780817"/>
        <n v="2.7178082191780821"/>
        <n v="7.7178082191780817"/>
        <n v="3.7945205479452055"/>
        <n v="4.794520547945206"/>
        <n v="10.794520547945206"/>
        <n v="3.8794520547945206"/>
        <n v="2.8794520547945206"/>
        <n v="5.8794520547945206"/>
        <n v="7.9643835616438352"/>
        <n v="4.0465753424657533"/>
        <n v="7.131506849315068"/>
        <n v="4.2136986301369861"/>
        <n v="5.2136986301369861"/>
        <n v="5.2986301369863016"/>
        <n v="8.2986301369863007"/>
        <n v="11.298630136986301"/>
        <n v="4.3835616438356162"/>
        <n v="3.3835616438356166"/>
        <n v="6.3835616438356162"/>
        <n v="12.383561643835616"/>
        <n v="7.3835616438356162"/>
        <n v="5.4657534246575343"/>
        <n v="5.6328767123287671"/>
        <n v="11.717808219178082"/>
        <n v="9.7178082191780817"/>
        <n v="5.7972602739726025"/>
        <n v="8.7972602739726025"/>
        <n v="3.7972602739726029"/>
        <n v="11.797260273972602"/>
        <n v="4.7972602739726025"/>
        <n v="3.882191780821918"/>
        <n v="10.882191780821918"/>
        <n v="9.882191780821918"/>
        <n v="8.882191780821918"/>
        <n v="4.882191780821918"/>
        <n v="7.882191780821918"/>
        <n v="6.882191780821918"/>
        <n v="6.9671232876712335"/>
        <n v="4.9671232876712335"/>
        <n v="8.9671232876712335"/>
        <n v="3.967123287671233"/>
        <n v="5.0493150684931507"/>
        <n v="9.0493150684931507"/>
        <n v="6.0493150684931507"/>
        <n v="4.0493150684931507"/>
        <n v="4.1342465753424662"/>
        <n v="5.1342465753424662"/>
        <n v="8.1342465753424662"/>
        <n v="4.2164383561643834"/>
        <n v="9.2164383561643834"/>
        <n v="5.3013698630136989"/>
        <n v="6.3013698630136989"/>
        <n v="4.3013698630136989"/>
        <n v="5.3863013698630136"/>
        <n v="4.3863013698630136"/>
        <n v="8.3863013698630127"/>
        <n v="4.4684931506849317"/>
        <n v="8.4684931506849317"/>
        <n v="6.4684931506849317"/>
        <n v="7.4684931506849317"/>
        <n v="5.5534246575342472"/>
        <n v="4.5534246575342472"/>
        <n v="9.5534246575342472"/>
        <n v="8.6356164383561644"/>
        <n v="9.6356164383561644"/>
        <n v="4.6356164383561644"/>
        <n v="5.6356164383561644"/>
        <n v="6.6356164383561644"/>
        <n v="5.7205479452054799"/>
        <n v="7.7205479452054799"/>
        <n v="4.7205479452054799"/>
        <n v="5.882191780821918"/>
        <n v="5.9671232876712335"/>
        <n v="8.0493150684931507"/>
        <n v="12.049315068493151"/>
        <n v="6.1342465753424653"/>
        <n v="10.134246575342466"/>
        <n v="11.134246575342466"/>
        <n v="5.1342465753424653"/>
        <n v="11.216438356164383"/>
        <n v="6.2164383561643834"/>
        <n v="5.2164383561643834"/>
        <n v="10.216438356164383"/>
        <n v="7.2164383561643834"/>
        <n v="7.3013698630136989"/>
        <n v="6.3863013698630136"/>
        <n v="7.3863013698630136"/>
        <n v="5.4684931506849317"/>
        <n v="9.4684931506849317"/>
        <n v="13.468493150684932"/>
        <n v="12.468493150684932"/>
        <n v="6.5534246575342463"/>
        <n v="10.553424657534247"/>
        <n v="5.5534246575342463"/>
        <n v="7.6356164383561644"/>
        <n v="5.720547945205479"/>
        <n v="8.7205479452054782"/>
        <n v="12.720547945205478"/>
        <n v="7.720547945205479"/>
        <n v="7.7972602739726025"/>
        <n v="6.7972602739726025"/>
        <n v="9.7972602739726025"/>
      </sharedItems>
      <fieldGroup base="8">
        <rangePr autoStart="0" autoEnd="0" startNum="1.3" endNum="13.4" groupInterval="5"/>
        <groupItems count="5">
          <s v="&lt;1.3"/>
          <s v="1.3-6.3"/>
          <s v="6.3-11.3"/>
          <s v="11.3-16.3"/>
          <s v="&gt;16.3"/>
        </groupItems>
      </fieldGroup>
    </cacheField>
    <cacheField name="Salary" numFmtId="6">
      <sharedItems containsSemiMixedTypes="0" containsString="0" containsNumber="1" containsInteger="1" minValue="40000" maxValue="260000"/>
    </cacheField>
    <cacheField name="Bonus" numFmtId="6">
      <sharedItems containsSemiMixedTypes="0" containsString="0" containsNumber="1" containsInteger="1" minValue="0" maxValue="39000"/>
    </cacheField>
    <cacheField name="Overtime" numFmtId="6">
      <sharedItems containsSemiMixedTypes="0" containsString="0" containsNumber="1" containsInteger="1" minValue="2000" maxValue="13000"/>
    </cacheField>
    <cacheField name="Total Expense" numFmtId="6">
      <sharedItems containsSemiMixedTypes="0" containsString="0" containsNumber="1" containsInteger="1" minValue="42000" maxValue="312000"/>
    </cacheField>
    <cacheField name="Rating - Efficiency" numFmtId="0">
      <sharedItems containsSemiMixedTypes="0" containsString="0" containsNumber="1" containsInteger="1" minValue="2" maxValue="5"/>
    </cacheField>
    <cacheField name="Rating - Behaviour" numFmtId="0">
      <sharedItems containsSemiMixedTypes="0" containsString="0" containsNumber="1" containsInteger="1" minValue="1" maxValue="5"/>
    </cacheField>
    <cacheField name="Rating - Innovation" numFmtId="0">
      <sharedItems containsSemiMixedTypes="0" containsString="0" containsNumber="1" containsInteger="1" minValue="1" maxValue="5"/>
    </cacheField>
    <cacheField name="Rating - Collegues" numFmtId="0">
      <sharedItems containsSemiMixedTypes="0" containsString="0" containsNumber="1" containsInteger="1" minValue="1" maxValue="5"/>
    </cacheField>
    <cacheField name="Average Rating" numFmtId="0">
      <sharedItems containsSemiMixedTypes="0" containsString="0" containsNumber="1" minValue="2" maxValue="5"/>
    </cacheField>
    <cacheField name="Promotion Eligible" numFmtId="0">
      <sharedItems count="2">
        <s v="Eligible"/>
        <s v="Non Eligible"/>
      </sharedItems>
    </cacheField>
    <cacheField name="Review Status" numFmtId="0">
      <sharedItems/>
    </cacheField>
    <cacheField name="Is New Hire" numFmtId="0">
      <sharedItems containsBlank="1"/>
    </cacheField>
    <cacheField name="isTerm" numFmtId="0">
      <sharedItems containsBlank="1"/>
    </cacheField>
    <cacheField name="Quarters" numFmtId="0" databaseField="0">
      <fieldGroup base="3">
        <rangePr groupBy="quarters" startDate="2014-01-01T00:00:00" endDate="2017-12-02T00:00:00"/>
        <groupItems count="6">
          <s v="&lt;1/1/2014"/>
          <s v="Qtr1"/>
          <s v="Qtr2"/>
          <s v="Qtr3"/>
          <s v="Qtr4"/>
          <s v="&gt;12/2/2017"/>
        </groupItems>
      </fieldGroup>
    </cacheField>
    <cacheField name="Years" numFmtId="0" databaseField="0">
      <fieldGroup base="3">
        <rangePr groupBy="years" startDate="2014-01-01T00:00:00" endDate="2017-12-02T00:00:00"/>
        <groupItems count="6">
          <s v="&lt;1/1/2014"/>
          <s v="2014"/>
          <s v="2015"/>
          <s v="2016"/>
          <s v="2017"/>
          <s v="&gt;12/2/2017"/>
        </groupItems>
      </fieldGroup>
    </cacheField>
  </cacheFields>
  <extLst>
    <ext xmlns:x14="http://schemas.microsoft.com/office/spreadsheetml/2009/9/main" uri="{725AE2AE-9491-48be-B2B4-4EB974FC3084}">
      <x14:pivotCacheDefinition pivotCacheId="400858521"/>
    </ext>
  </extLst>
</pivotCacheDefinition>
</file>

<file path=xl/pivotCache/pivotCacheRecords1.xml><?xml version="1.0" encoding="utf-8"?>
<pivotCacheRecords xmlns="http://schemas.openxmlformats.org/spreadsheetml/2006/main" xmlns:r="http://schemas.openxmlformats.org/officeDocument/2006/relationships" count="405">
  <r>
    <s v="Amber Logan"/>
    <x v="0"/>
    <x v="0"/>
    <x v="0"/>
    <s v="Active"/>
    <x v="0"/>
    <x v="0"/>
    <n v="0.9671232876712329"/>
    <x v="0"/>
    <n v="45000"/>
    <n v="6750"/>
    <n v="2250"/>
    <n v="54000"/>
    <n v="5"/>
    <n v="5"/>
    <n v="5"/>
    <n v="5"/>
    <n v="5"/>
    <x v="0"/>
    <s v="In Progress"/>
    <m/>
    <m/>
  </r>
  <r>
    <s v="Cynthia Ronald"/>
    <x v="0"/>
    <x v="1"/>
    <x v="0"/>
    <s v="Active"/>
    <x v="1"/>
    <x v="0"/>
    <n v="0.9671232876712329"/>
    <x v="0"/>
    <n v="60000"/>
    <n v="9000"/>
    <n v="3000"/>
    <n v="72000"/>
    <n v="5"/>
    <n v="3"/>
    <n v="5"/>
    <n v="5"/>
    <n v="4.5"/>
    <x v="0"/>
    <s v="In Progress"/>
    <m/>
    <m/>
  </r>
  <r>
    <s v="James Roy"/>
    <x v="1"/>
    <x v="0"/>
    <x v="0"/>
    <s v="Active"/>
    <x v="1"/>
    <x v="1"/>
    <n v="0.9671232876712329"/>
    <x v="1"/>
    <n v="70000"/>
    <n v="10500"/>
    <n v="3500"/>
    <n v="84000"/>
    <n v="5"/>
    <n v="5"/>
    <n v="3"/>
    <n v="5"/>
    <n v="4.5"/>
    <x v="0"/>
    <s v="Completed"/>
    <m/>
    <m/>
  </r>
  <r>
    <s v="Judy Bobby"/>
    <x v="0"/>
    <x v="2"/>
    <x v="0"/>
    <s v="Active"/>
    <x v="1"/>
    <x v="2"/>
    <n v="0.9671232876712329"/>
    <x v="0"/>
    <n v="55000"/>
    <n v="8250"/>
    <n v="2750"/>
    <n v="66000"/>
    <n v="5"/>
    <n v="5"/>
    <n v="5"/>
    <n v="5"/>
    <n v="5"/>
    <x v="0"/>
    <s v="In Progress"/>
    <m/>
    <m/>
  </r>
  <r>
    <s v="Kelly James"/>
    <x v="0"/>
    <x v="3"/>
    <x v="0"/>
    <s v="Active"/>
    <x v="1"/>
    <x v="1"/>
    <n v="0.9671232876712329"/>
    <x v="0"/>
    <n v="45000"/>
    <n v="4500"/>
    <n v="2250"/>
    <n v="51750"/>
    <n v="5"/>
    <n v="5"/>
    <n v="3"/>
    <n v="4"/>
    <n v="4.25"/>
    <x v="0"/>
    <s v="In Progress"/>
    <m/>
    <m/>
  </r>
  <r>
    <s v="Marie Ethan"/>
    <x v="0"/>
    <x v="4"/>
    <x v="0"/>
    <s v="Active"/>
    <x v="1"/>
    <x v="2"/>
    <n v="0.9671232876712329"/>
    <x v="0"/>
    <n v="55000"/>
    <n v="8250"/>
    <n v="2750"/>
    <n v="66000"/>
    <n v="5"/>
    <n v="5"/>
    <n v="5"/>
    <n v="5"/>
    <n v="5"/>
    <x v="0"/>
    <s v="Completed"/>
    <m/>
    <m/>
  </r>
  <r>
    <s v="Aaron Philip"/>
    <x v="0"/>
    <x v="5"/>
    <x v="1"/>
    <s v="Active"/>
    <x v="1"/>
    <x v="3"/>
    <n v="1.0493150684931507"/>
    <x v="2"/>
    <n v="170000"/>
    <n v="17000"/>
    <n v="8500"/>
    <n v="195500"/>
    <n v="3"/>
    <n v="4"/>
    <n v="5"/>
    <n v="4"/>
    <n v="4"/>
    <x v="1"/>
    <s v="In Progress"/>
    <m/>
    <m/>
  </r>
  <r>
    <s v="Anna David"/>
    <x v="0"/>
    <x v="0"/>
    <x v="1"/>
    <s v="Active"/>
    <x v="1"/>
    <x v="2"/>
    <n v="1.0493150684931507"/>
    <x v="3"/>
    <n v="65000"/>
    <n v="9750"/>
    <n v="3250"/>
    <n v="78000"/>
    <n v="5"/>
    <n v="5"/>
    <n v="5"/>
    <n v="3"/>
    <n v="4.5"/>
    <x v="0"/>
    <s v="In Progress"/>
    <m/>
    <m/>
  </r>
  <r>
    <s v="Anthony Noah"/>
    <x v="1"/>
    <x v="6"/>
    <x v="1"/>
    <s v="Active"/>
    <x v="1"/>
    <x v="0"/>
    <n v="1.0493150684931507"/>
    <x v="4"/>
    <n v="180000"/>
    <n v="27000"/>
    <n v="9000"/>
    <n v="216000"/>
    <n v="5"/>
    <n v="5"/>
    <n v="5"/>
    <n v="3"/>
    <n v="4.5"/>
    <x v="0"/>
    <s v="In Progress"/>
    <m/>
    <m/>
  </r>
  <r>
    <s v="Betty Tyler"/>
    <x v="0"/>
    <x v="2"/>
    <x v="1"/>
    <s v="Active"/>
    <x v="0"/>
    <x v="2"/>
    <n v="1.0493150684931507"/>
    <x v="5"/>
    <n v="60000"/>
    <n v="9000"/>
    <n v="3000"/>
    <n v="72000"/>
    <n v="5"/>
    <n v="3"/>
    <n v="5"/>
    <n v="5"/>
    <n v="4.5"/>
    <x v="0"/>
    <s v="Completed"/>
    <m/>
    <m/>
  </r>
  <r>
    <s v="Catherine Paul"/>
    <x v="0"/>
    <x v="4"/>
    <x v="1"/>
    <s v="Notice Period"/>
    <x v="1"/>
    <x v="4"/>
    <n v="1.0493150684931507"/>
    <x v="3"/>
    <n v="60000"/>
    <n v="0"/>
    <n v="3000"/>
    <n v="63000"/>
    <n v="3"/>
    <n v="3"/>
    <n v="4"/>
    <n v="3"/>
    <n v="3.25"/>
    <x v="1"/>
    <s v="In Progress"/>
    <s v="yes"/>
    <m/>
  </r>
  <r>
    <s v="George Alan"/>
    <x v="1"/>
    <x v="7"/>
    <x v="1"/>
    <s v="Active"/>
    <x v="0"/>
    <x v="2"/>
    <n v="1.0493150684931507"/>
    <x v="6"/>
    <n v="250000"/>
    <n v="25000"/>
    <n v="12500"/>
    <n v="287500"/>
    <n v="4"/>
    <n v="5"/>
    <n v="5"/>
    <n v="2"/>
    <n v="4"/>
    <x v="1"/>
    <s v="Completed"/>
    <s v="yes"/>
    <m/>
  </r>
  <r>
    <s v="Jason Christian"/>
    <x v="1"/>
    <x v="8"/>
    <x v="1"/>
    <s v="Active"/>
    <x v="0"/>
    <x v="2"/>
    <n v="1.0493150684931507"/>
    <x v="4"/>
    <n v="160000"/>
    <n v="16000"/>
    <n v="8000"/>
    <n v="184000"/>
    <n v="4"/>
    <n v="3"/>
    <n v="5"/>
    <n v="4"/>
    <n v="4"/>
    <x v="1"/>
    <s v="Completed"/>
    <s v="yes"/>
    <m/>
  </r>
  <r>
    <s v="Jessica Brian"/>
    <x v="0"/>
    <x v="1"/>
    <x v="1"/>
    <s v="Active"/>
    <x v="1"/>
    <x v="2"/>
    <n v="1.0493150684931507"/>
    <x v="5"/>
    <n v="65000"/>
    <n v="9750"/>
    <n v="3250"/>
    <n v="78000"/>
    <n v="5"/>
    <n v="5"/>
    <n v="3"/>
    <n v="5"/>
    <n v="4.5"/>
    <x v="0"/>
    <s v="In Progress"/>
    <s v="yes"/>
    <m/>
  </r>
  <r>
    <s v="Julie Aaron"/>
    <x v="0"/>
    <x v="0"/>
    <x v="2"/>
    <s v="Active"/>
    <x v="1"/>
    <x v="0"/>
    <n v="1.0493150684931507"/>
    <x v="5"/>
    <n v="70000"/>
    <n v="10500"/>
    <n v="3500"/>
    <n v="84000"/>
    <n v="5"/>
    <n v="3"/>
    <n v="5"/>
    <n v="5"/>
    <n v="4.5"/>
    <x v="0"/>
    <s v="Completed"/>
    <m/>
    <m/>
  </r>
  <r>
    <s v="Karen Eric"/>
    <x v="0"/>
    <x v="4"/>
    <x v="1"/>
    <s v="Notice Period"/>
    <x v="0"/>
    <x v="2"/>
    <n v="1.0493150684931507"/>
    <x v="3"/>
    <n v="60000"/>
    <n v="6000"/>
    <n v="3000"/>
    <n v="69000"/>
    <n v="5"/>
    <n v="4"/>
    <n v="3"/>
    <n v="5"/>
    <n v="4.25"/>
    <x v="0"/>
    <s v="In Progress"/>
    <s v="yes"/>
    <m/>
  </r>
  <r>
    <s v="Katherine Roy"/>
    <x v="0"/>
    <x v="4"/>
    <x v="1"/>
    <s v="Active"/>
    <x v="1"/>
    <x v="2"/>
    <n v="1.0493150684931507"/>
    <x v="5"/>
    <n v="50000"/>
    <n v="7500"/>
    <n v="2500"/>
    <n v="60000"/>
    <n v="5"/>
    <n v="5"/>
    <n v="5"/>
    <n v="5"/>
    <n v="5"/>
    <x v="0"/>
    <s v="Completed"/>
    <s v="yes"/>
    <m/>
  </r>
  <r>
    <s v="Linda Randy"/>
    <x v="0"/>
    <x v="1"/>
    <x v="1"/>
    <s v="Medical Leave"/>
    <x v="1"/>
    <x v="5"/>
    <n v="1.0493150684931507"/>
    <x v="5"/>
    <n v="60000"/>
    <n v="6000"/>
    <n v="3000"/>
    <n v="69000"/>
    <n v="5"/>
    <n v="5"/>
    <n v="3"/>
    <n v="4"/>
    <n v="4.25"/>
    <x v="0"/>
    <s v="In Progress"/>
    <s v="yes"/>
    <m/>
  </r>
  <r>
    <s v="Megan Joseph"/>
    <x v="0"/>
    <x v="3"/>
    <x v="1"/>
    <s v="Active"/>
    <x v="1"/>
    <x v="0"/>
    <n v="1.0493150684931507"/>
    <x v="3"/>
    <n v="65000"/>
    <n v="6500"/>
    <n v="3250"/>
    <n v="74750"/>
    <n v="5"/>
    <n v="5"/>
    <n v="3"/>
    <n v="3"/>
    <n v="4"/>
    <x v="1"/>
    <s v="Yet to Start"/>
    <m/>
    <m/>
  </r>
  <r>
    <s v="Ronald Mark"/>
    <x v="1"/>
    <x v="9"/>
    <x v="1"/>
    <s v="Active"/>
    <x v="1"/>
    <x v="2"/>
    <n v="1.0493150684931507"/>
    <x v="4"/>
    <n v="140000"/>
    <n v="21000"/>
    <n v="7000"/>
    <n v="168000"/>
    <n v="5"/>
    <n v="5"/>
    <n v="5"/>
    <n v="5"/>
    <n v="5"/>
    <x v="0"/>
    <s v="Yet to Start"/>
    <m/>
    <m/>
  </r>
  <r>
    <s v="Christina Ethan"/>
    <x v="0"/>
    <x v="2"/>
    <x v="3"/>
    <s v="Active"/>
    <x v="1"/>
    <x v="6"/>
    <n v="1.1342465753424658"/>
    <x v="7"/>
    <n v="55000"/>
    <n v="8250"/>
    <n v="2750"/>
    <n v="66000"/>
    <n v="4"/>
    <n v="4"/>
    <n v="5"/>
    <n v="5"/>
    <n v="4.5"/>
    <x v="0"/>
    <s v="Completed"/>
    <m/>
    <m/>
  </r>
  <r>
    <s v="Gregory Jerry"/>
    <x v="1"/>
    <x v="4"/>
    <x v="3"/>
    <s v="Active"/>
    <x v="1"/>
    <x v="5"/>
    <n v="1.1342465753424658"/>
    <x v="8"/>
    <n v="55000"/>
    <n v="8250"/>
    <n v="2750"/>
    <n v="66000"/>
    <n v="5"/>
    <n v="5"/>
    <n v="5"/>
    <n v="4"/>
    <n v="4.75"/>
    <x v="0"/>
    <s v="In Progress"/>
    <m/>
    <m/>
  </r>
  <r>
    <s v="Jennifer Arthur"/>
    <x v="0"/>
    <x v="2"/>
    <x v="3"/>
    <s v="Active"/>
    <x v="1"/>
    <x v="2"/>
    <n v="1.1342465753424658"/>
    <x v="7"/>
    <n v="60000"/>
    <n v="9000"/>
    <n v="3000"/>
    <n v="72000"/>
    <n v="5"/>
    <n v="5"/>
    <n v="5"/>
    <n v="5"/>
    <n v="5"/>
    <x v="0"/>
    <s v="Completed"/>
    <m/>
    <m/>
  </r>
  <r>
    <s v="Jonathan Willie"/>
    <x v="1"/>
    <x v="10"/>
    <x v="3"/>
    <s v="Notice Period"/>
    <x v="1"/>
    <x v="3"/>
    <n v="1.1342465753424658"/>
    <x v="9"/>
    <n v="90000"/>
    <n v="13500"/>
    <n v="4500"/>
    <n v="108000"/>
    <n v="5"/>
    <n v="5"/>
    <n v="5"/>
    <n v="4"/>
    <n v="4.75"/>
    <x v="0"/>
    <s v="In Progress"/>
    <m/>
    <m/>
  </r>
  <r>
    <s v="Justin Thomas"/>
    <x v="1"/>
    <x v="2"/>
    <x v="3"/>
    <s v="Active"/>
    <x v="0"/>
    <x v="5"/>
    <n v="1.1342465753424658"/>
    <x v="8"/>
    <n v="45000"/>
    <n v="6750"/>
    <n v="2250"/>
    <n v="54000"/>
    <n v="5"/>
    <n v="4"/>
    <n v="5"/>
    <n v="5"/>
    <n v="4.75"/>
    <x v="0"/>
    <s v="Completed"/>
    <m/>
    <m/>
  </r>
  <r>
    <s v="Kelly James"/>
    <x v="0"/>
    <x v="4"/>
    <x v="3"/>
    <s v="Active"/>
    <x v="1"/>
    <x v="2"/>
    <n v="1.1342465753424658"/>
    <x v="7"/>
    <n v="65000"/>
    <n v="9750"/>
    <n v="3250"/>
    <n v="78000"/>
    <n v="5"/>
    <n v="5"/>
    <n v="5"/>
    <n v="4"/>
    <n v="4.75"/>
    <x v="0"/>
    <s v="In Progress"/>
    <m/>
    <m/>
  </r>
  <r>
    <s v="Larry Logan"/>
    <x v="0"/>
    <x v="11"/>
    <x v="3"/>
    <s v="Active"/>
    <x v="1"/>
    <x v="2"/>
    <n v="1.1342465753424658"/>
    <x v="10"/>
    <n v="190000"/>
    <n v="19000"/>
    <n v="9500"/>
    <n v="218500"/>
    <n v="4"/>
    <n v="5"/>
    <n v="5"/>
    <n v="2"/>
    <n v="4"/>
    <x v="1"/>
    <s v="Completed"/>
    <m/>
    <m/>
  </r>
  <r>
    <s v="Lauren Justin"/>
    <x v="0"/>
    <x v="3"/>
    <x v="3"/>
    <s v="Medical Leave"/>
    <x v="0"/>
    <x v="3"/>
    <n v="1.1342465753424658"/>
    <x v="7"/>
    <n v="65000"/>
    <n v="6500"/>
    <n v="3250"/>
    <n v="74750"/>
    <n v="4"/>
    <n v="4"/>
    <n v="5"/>
    <n v="4"/>
    <n v="4.25"/>
    <x v="0"/>
    <s v="Completed"/>
    <m/>
    <m/>
  </r>
  <r>
    <s v="Shirley Charles"/>
    <x v="0"/>
    <x v="3"/>
    <x v="3"/>
    <s v="Active"/>
    <x v="0"/>
    <x v="5"/>
    <n v="1.1342465753424658"/>
    <x v="7"/>
    <n v="70000"/>
    <n v="3500"/>
    <n v="3500"/>
    <n v="77000"/>
    <n v="4"/>
    <n v="3"/>
    <n v="4"/>
    <n v="3"/>
    <n v="3.5"/>
    <x v="1"/>
    <s v="Yet to Start"/>
    <m/>
    <m/>
  </r>
  <r>
    <s v="Ashley Christian"/>
    <x v="0"/>
    <x v="4"/>
    <x v="4"/>
    <s v="Active"/>
    <x v="1"/>
    <x v="4"/>
    <n v="1.2164383561643837"/>
    <x v="11"/>
    <n v="70000"/>
    <n v="7000"/>
    <n v="3500"/>
    <n v="80500"/>
    <n v="5"/>
    <n v="4"/>
    <n v="5"/>
    <n v="3"/>
    <n v="4.25"/>
    <x v="0"/>
    <s v="In Progress"/>
    <m/>
    <m/>
  </r>
  <r>
    <s v="Carol Russell"/>
    <x v="0"/>
    <x v="1"/>
    <x v="4"/>
    <s v="Active"/>
    <x v="0"/>
    <x v="0"/>
    <n v="1.2164383561643837"/>
    <x v="12"/>
    <n v="55000"/>
    <n v="5500"/>
    <n v="2750"/>
    <n v="63250"/>
    <n v="3"/>
    <n v="5"/>
    <n v="5"/>
    <n v="3"/>
    <n v="4"/>
    <x v="1"/>
    <s v="Completed"/>
    <m/>
    <m/>
  </r>
  <r>
    <s v="Catherine Paul"/>
    <x v="0"/>
    <x v="1"/>
    <x v="4"/>
    <s v="Active"/>
    <x v="1"/>
    <x v="2"/>
    <n v="1.2164383561643837"/>
    <x v="11"/>
    <n v="70000"/>
    <n v="7000"/>
    <n v="3500"/>
    <n v="80500"/>
    <n v="4"/>
    <n v="3"/>
    <n v="5"/>
    <n v="5"/>
    <n v="4.25"/>
    <x v="0"/>
    <s v="In Progress"/>
    <m/>
    <m/>
  </r>
  <r>
    <s v="Cheryl Willie"/>
    <x v="0"/>
    <x v="0"/>
    <x v="4"/>
    <s v="Active"/>
    <x v="1"/>
    <x v="2"/>
    <n v="1.2164383561643837"/>
    <x v="11"/>
    <n v="40000"/>
    <n v="6000"/>
    <n v="2000"/>
    <n v="48000"/>
    <n v="5"/>
    <n v="4"/>
    <n v="5"/>
    <n v="5"/>
    <n v="4.75"/>
    <x v="0"/>
    <s v="Completed"/>
    <m/>
    <m/>
  </r>
  <r>
    <s v="Diana Lawrence"/>
    <x v="0"/>
    <x v="1"/>
    <x v="4"/>
    <s v="Active"/>
    <x v="1"/>
    <x v="5"/>
    <n v="1.2164383561643837"/>
    <x v="12"/>
    <n v="70000"/>
    <n v="10500"/>
    <n v="3500"/>
    <n v="84000"/>
    <n v="5"/>
    <n v="5"/>
    <n v="5"/>
    <n v="3"/>
    <n v="4.5"/>
    <x v="0"/>
    <s v="Completed"/>
    <m/>
    <m/>
  </r>
  <r>
    <s v="Emma Bryan"/>
    <x v="0"/>
    <x v="2"/>
    <x v="4"/>
    <s v="Active"/>
    <x v="1"/>
    <x v="4"/>
    <n v="1.2164383561643837"/>
    <x v="11"/>
    <n v="40000"/>
    <n v="6000"/>
    <n v="2000"/>
    <n v="48000"/>
    <n v="5"/>
    <n v="5"/>
    <n v="5"/>
    <n v="4"/>
    <n v="4.75"/>
    <x v="0"/>
    <s v="Completed"/>
    <s v="yes"/>
    <m/>
  </r>
  <r>
    <s v="Evelyn Charles"/>
    <x v="0"/>
    <x v="0"/>
    <x v="4"/>
    <s v="Active"/>
    <x v="1"/>
    <x v="5"/>
    <n v="1.2164383561643837"/>
    <x v="12"/>
    <n v="50000"/>
    <n v="7500"/>
    <n v="2500"/>
    <n v="60000"/>
    <n v="5"/>
    <n v="5"/>
    <n v="4"/>
    <n v="4"/>
    <n v="4.5"/>
    <x v="0"/>
    <s v="In Progress"/>
    <m/>
    <m/>
  </r>
  <r>
    <s v="Helen Frank"/>
    <x v="0"/>
    <x v="3"/>
    <x v="4"/>
    <s v="Active"/>
    <x v="1"/>
    <x v="3"/>
    <n v="1.2164383561643837"/>
    <x v="11"/>
    <n v="70000"/>
    <n v="7000"/>
    <n v="3500"/>
    <n v="80500"/>
    <n v="5"/>
    <n v="5"/>
    <n v="5"/>
    <n v="2"/>
    <n v="4.25"/>
    <x v="0"/>
    <s v="Completed"/>
    <m/>
    <m/>
  </r>
  <r>
    <s v="Jean Jeremy"/>
    <x v="0"/>
    <x v="0"/>
    <x v="4"/>
    <s v="Active"/>
    <x v="0"/>
    <x v="4"/>
    <n v="1.2164383561643837"/>
    <x v="11"/>
    <n v="55000"/>
    <n v="8250"/>
    <n v="2750"/>
    <n v="66000"/>
    <n v="5"/>
    <n v="5"/>
    <n v="5"/>
    <n v="4"/>
    <n v="4.75"/>
    <x v="0"/>
    <s v="Completed"/>
    <m/>
    <m/>
  </r>
  <r>
    <s v="Jennifer William"/>
    <x v="0"/>
    <x v="1"/>
    <x v="4"/>
    <s v="Active"/>
    <x v="1"/>
    <x v="2"/>
    <n v="1.2164383561643837"/>
    <x v="11"/>
    <n v="50000"/>
    <n v="7500"/>
    <n v="2500"/>
    <n v="60000"/>
    <n v="5"/>
    <n v="5"/>
    <n v="5"/>
    <n v="5"/>
    <n v="5"/>
    <x v="0"/>
    <s v="Completed"/>
    <m/>
    <m/>
  </r>
  <r>
    <s v="Juan Jose"/>
    <x v="1"/>
    <x v="0"/>
    <x v="4"/>
    <s v="Active"/>
    <x v="1"/>
    <x v="5"/>
    <n v="1.2164383561643837"/>
    <x v="11"/>
    <n v="50000"/>
    <n v="5000"/>
    <n v="2500"/>
    <n v="57500"/>
    <n v="3"/>
    <n v="5"/>
    <n v="4"/>
    <n v="5"/>
    <n v="4.25"/>
    <x v="0"/>
    <s v="In Progress"/>
    <m/>
    <m/>
  </r>
  <r>
    <s v="Laura Robert"/>
    <x v="0"/>
    <x v="3"/>
    <x v="4"/>
    <s v="Active"/>
    <x v="1"/>
    <x v="2"/>
    <n v="1.2164383561643837"/>
    <x v="12"/>
    <n v="55000"/>
    <n v="8250"/>
    <n v="2750"/>
    <n v="66000"/>
    <n v="5"/>
    <n v="5"/>
    <n v="3"/>
    <n v="5"/>
    <n v="4.5"/>
    <x v="0"/>
    <s v="Completed"/>
    <m/>
    <m/>
  </r>
  <r>
    <s v="Mary Ryan"/>
    <x v="0"/>
    <x v="2"/>
    <x v="4"/>
    <s v="Active"/>
    <x v="1"/>
    <x v="2"/>
    <n v="1.2164383561643837"/>
    <x v="12"/>
    <n v="55000"/>
    <n v="8250"/>
    <n v="2750"/>
    <n v="66000"/>
    <n v="5"/>
    <n v="4"/>
    <n v="5"/>
    <n v="4"/>
    <n v="4.5"/>
    <x v="0"/>
    <s v="Completed"/>
    <m/>
    <m/>
  </r>
  <r>
    <s v="Megan Harold"/>
    <x v="0"/>
    <x v="3"/>
    <x v="4"/>
    <s v="Active"/>
    <x v="1"/>
    <x v="2"/>
    <n v="1.2164383561643837"/>
    <x v="11"/>
    <n v="65000"/>
    <n v="9750"/>
    <n v="3250"/>
    <n v="78000"/>
    <n v="4"/>
    <n v="4"/>
    <n v="5"/>
    <n v="5"/>
    <n v="4.5"/>
    <x v="0"/>
    <s v="In Progress"/>
    <m/>
    <m/>
  </r>
  <r>
    <s v="Rebecca Timothy"/>
    <x v="0"/>
    <x v="4"/>
    <x v="4"/>
    <s v="Active"/>
    <x v="1"/>
    <x v="4"/>
    <n v="1.2164383561643837"/>
    <x v="11"/>
    <n v="70000"/>
    <n v="7000"/>
    <n v="3500"/>
    <n v="80500"/>
    <n v="4"/>
    <n v="5"/>
    <n v="3"/>
    <n v="5"/>
    <n v="4.25"/>
    <x v="0"/>
    <s v="Completed"/>
    <m/>
    <m/>
  </r>
  <r>
    <s v="Ashley Gerald"/>
    <x v="0"/>
    <x v="0"/>
    <x v="5"/>
    <s v="Active"/>
    <x v="1"/>
    <x v="1"/>
    <n v="1.3013698630136987"/>
    <x v="13"/>
    <n v="70000"/>
    <n v="10500"/>
    <n v="3500"/>
    <n v="84000"/>
    <n v="5"/>
    <n v="5"/>
    <n v="5"/>
    <n v="5"/>
    <n v="5"/>
    <x v="0"/>
    <s v="In Progress"/>
    <m/>
    <m/>
  </r>
  <r>
    <s v="Diana Lawrence"/>
    <x v="0"/>
    <x v="3"/>
    <x v="5"/>
    <s v="Medical Leave"/>
    <x v="1"/>
    <x v="2"/>
    <n v="1.3013698630136987"/>
    <x v="14"/>
    <n v="65000"/>
    <n v="6500"/>
    <n v="3250"/>
    <n v="74750"/>
    <n v="3"/>
    <n v="4"/>
    <n v="5"/>
    <n v="5"/>
    <n v="4.25"/>
    <x v="0"/>
    <s v="Completed"/>
    <m/>
    <m/>
  </r>
  <r>
    <s v="Joe Arthur"/>
    <x v="1"/>
    <x v="3"/>
    <x v="5"/>
    <s v="Active"/>
    <x v="1"/>
    <x v="5"/>
    <n v="1.3013698630136987"/>
    <x v="13"/>
    <n v="45000"/>
    <n v="6750"/>
    <n v="2250"/>
    <n v="54000"/>
    <n v="4"/>
    <n v="5"/>
    <n v="5"/>
    <n v="5"/>
    <n v="4.75"/>
    <x v="0"/>
    <s v="Completed"/>
    <m/>
    <m/>
  </r>
  <r>
    <s v="Joshua Lawrence"/>
    <x v="1"/>
    <x v="2"/>
    <x v="5"/>
    <s v="Notice Period"/>
    <x v="0"/>
    <x v="5"/>
    <n v="1.3013698630136987"/>
    <x v="13"/>
    <n v="60000"/>
    <n v="9000"/>
    <n v="3000"/>
    <n v="72000"/>
    <n v="5"/>
    <n v="5"/>
    <n v="4"/>
    <n v="5"/>
    <n v="4.75"/>
    <x v="0"/>
    <s v="In Progress"/>
    <m/>
    <m/>
  </r>
  <r>
    <s v="Joyce Gerald"/>
    <x v="0"/>
    <x v="12"/>
    <x v="5"/>
    <s v="Active"/>
    <x v="1"/>
    <x v="1"/>
    <n v="1.3013698630136987"/>
    <x v="15"/>
    <n v="110000"/>
    <n v="16500"/>
    <n v="5500"/>
    <n v="132000"/>
    <n v="5"/>
    <n v="5"/>
    <n v="5"/>
    <n v="5"/>
    <n v="5"/>
    <x v="0"/>
    <s v="In Progress"/>
    <m/>
    <m/>
  </r>
  <r>
    <s v="Judith William"/>
    <x v="0"/>
    <x v="0"/>
    <x v="5"/>
    <s v="Medical Leave"/>
    <x v="0"/>
    <x v="7"/>
    <n v="1.3013698630136987"/>
    <x v="13"/>
    <n v="70000"/>
    <n v="7000"/>
    <n v="3500"/>
    <n v="80500"/>
    <n v="4"/>
    <n v="5"/>
    <n v="5"/>
    <n v="3"/>
    <n v="4.25"/>
    <x v="0"/>
    <s v="Completed"/>
    <m/>
    <m/>
  </r>
  <r>
    <s v="Julie Carl"/>
    <x v="0"/>
    <x v="0"/>
    <x v="5"/>
    <s v="Active"/>
    <x v="0"/>
    <x v="2"/>
    <n v="1.3013698630136987"/>
    <x v="14"/>
    <n v="60000"/>
    <n v="9000"/>
    <n v="3000"/>
    <n v="72000"/>
    <n v="4"/>
    <n v="4"/>
    <n v="5"/>
    <n v="5"/>
    <n v="4.5"/>
    <x v="0"/>
    <s v="Completed"/>
    <m/>
    <m/>
  </r>
  <r>
    <s v="Julie Nicholas"/>
    <x v="0"/>
    <x v="13"/>
    <x v="5"/>
    <s v="Active"/>
    <x v="1"/>
    <x v="8"/>
    <n v="1.3013698630136987"/>
    <x v="13"/>
    <n v="80000"/>
    <n v="4000"/>
    <n v="4000"/>
    <n v="88000"/>
    <n v="4"/>
    <n v="3"/>
    <n v="4"/>
    <n v="4"/>
    <n v="3.75"/>
    <x v="1"/>
    <s v="Completed"/>
    <m/>
    <m/>
  </r>
  <r>
    <s v="Mary Ryan"/>
    <x v="0"/>
    <x v="0"/>
    <x v="5"/>
    <s v="Active"/>
    <x v="1"/>
    <x v="4"/>
    <n v="1.3013698630136987"/>
    <x v="16"/>
    <n v="60000"/>
    <n v="6000"/>
    <n v="3000"/>
    <n v="69000"/>
    <n v="5"/>
    <n v="5"/>
    <n v="3"/>
    <n v="4"/>
    <n v="4.25"/>
    <x v="0"/>
    <s v="Completed"/>
    <m/>
    <s v="yes"/>
  </r>
  <r>
    <s v="Teresa Joe"/>
    <x v="0"/>
    <x v="0"/>
    <x v="5"/>
    <s v="Active"/>
    <x v="0"/>
    <x v="6"/>
    <n v="1.3013698630136987"/>
    <x v="16"/>
    <n v="50000"/>
    <n v="5000"/>
    <n v="2500"/>
    <n v="57500"/>
    <n v="5"/>
    <n v="4"/>
    <n v="3"/>
    <n v="5"/>
    <n v="4.25"/>
    <x v="0"/>
    <s v="Pending Approval"/>
    <m/>
    <m/>
  </r>
  <r>
    <s v="Adam Kyle"/>
    <x v="1"/>
    <x v="14"/>
    <x v="6"/>
    <s v="Medical Leave"/>
    <x v="0"/>
    <x v="2"/>
    <n v="1.3863013698630138"/>
    <x v="17"/>
    <n v="110000"/>
    <n v="16500"/>
    <n v="5500"/>
    <n v="132000"/>
    <n v="5"/>
    <n v="5"/>
    <n v="5"/>
    <n v="5"/>
    <n v="5"/>
    <x v="0"/>
    <s v="Completed"/>
    <m/>
    <m/>
  </r>
  <r>
    <s v="Angela Andrew"/>
    <x v="0"/>
    <x v="0"/>
    <x v="6"/>
    <s v="Notice Period"/>
    <x v="1"/>
    <x v="5"/>
    <n v="1.3863013698630138"/>
    <x v="17"/>
    <n v="70000"/>
    <n v="10500"/>
    <n v="3500"/>
    <n v="84000"/>
    <n v="3"/>
    <n v="5"/>
    <n v="5"/>
    <n v="5"/>
    <n v="4.5"/>
    <x v="0"/>
    <s v="Completed"/>
    <m/>
    <m/>
  </r>
  <r>
    <s v="Christian Ralph"/>
    <x v="1"/>
    <x v="0"/>
    <x v="6"/>
    <s v="Medical Leave"/>
    <x v="0"/>
    <x v="1"/>
    <n v="1.3863013698630138"/>
    <x v="18"/>
    <n v="45000"/>
    <n v="6750"/>
    <n v="2250"/>
    <n v="54000"/>
    <n v="5"/>
    <n v="5"/>
    <n v="3"/>
    <n v="5"/>
    <n v="4.5"/>
    <x v="0"/>
    <s v="In Progress"/>
    <m/>
    <m/>
  </r>
  <r>
    <s v="Christopher Justin"/>
    <x v="1"/>
    <x v="4"/>
    <x v="6"/>
    <s v="Active"/>
    <x v="1"/>
    <x v="5"/>
    <n v="1.3863013698630138"/>
    <x v="19"/>
    <n v="45000"/>
    <n v="6750"/>
    <n v="2250"/>
    <n v="54000"/>
    <n v="5"/>
    <n v="5"/>
    <n v="5"/>
    <n v="5"/>
    <n v="5"/>
    <x v="0"/>
    <s v="In Progress"/>
    <m/>
    <m/>
  </r>
  <r>
    <s v="David Stephen"/>
    <x v="1"/>
    <x v="0"/>
    <x v="6"/>
    <s v="Active"/>
    <x v="1"/>
    <x v="2"/>
    <n v="1.3863013698630138"/>
    <x v="17"/>
    <n v="45000"/>
    <n v="6750"/>
    <n v="2250"/>
    <n v="54000"/>
    <n v="5"/>
    <n v="3"/>
    <n v="5"/>
    <n v="5"/>
    <n v="4.5"/>
    <x v="0"/>
    <s v="In Progress"/>
    <m/>
    <m/>
  </r>
  <r>
    <s v="James Jeffrey"/>
    <x v="1"/>
    <x v="3"/>
    <x v="6"/>
    <s v="Medical Leave"/>
    <x v="1"/>
    <x v="2"/>
    <n v="1.3863013698630138"/>
    <x v="17"/>
    <n v="45000"/>
    <n v="4500"/>
    <n v="2250"/>
    <n v="51750"/>
    <n v="5"/>
    <n v="4"/>
    <n v="4"/>
    <n v="4"/>
    <n v="4.25"/>
    <x v="0"/>
    <s v="In Progress"/>
    <m/>
    <m/>
  </r>
  <r>
    <s v="Jose Keith"/>
    <x v="1"/>
    <x v="12"/>
    <x v="6"/>
    <s v="Active"/>
    <x v="0"/>
    <x v="2"/>
    <n v="1.3863013698630138"/>
    <x v="20"/>
    <n v="90000"/>
    <n v="9000"/>
    <n v="4500"/>
    <n v="103500"/>
    <n v="3"/>
    <n v="5"/>
    <n v="5"/>
    <n v="3"/>
    <n v="4"/>
    <x v="1"/>
    <s v="Completed"/>
    <s v="yes"/>
    <m/>
  </r>
  <r>
    <s v="Melissa Randy"/>
    <x v="0"/>
    <x v="4"/>
    <x v="6"/>
    <s v="Active"/>
    <x v="1"/>
    <x v="9"/>
    <n v="1.3863013698630138"/>
    <x v="17"/>
    <n v="60000"/>
    <n v="3000"/>
    <n v="3000"/>
    <n v="66000"/>
    <n v="5"/>
    <n v="4"/>
    <n v="3"/>
    <n v="3"/>
    <n v="3.75"/>
    <x v="1"/>
    <s v="Completed"/>
    <m/>
    <m/>
  </r>
  <r>
    <s v="Andrew Ryan"/>
    <x v="1"/>
    <x v="4"/>
    <x v="7"/>
    <s v="Medical Leave"/>
    <x v="1"/>
    <x v="5"/>
    <n v="1.4684931506849315"/>
    <x v="21"/>
    <n v="70000"/>
    <n v="10500"/>
    <n v="3500"/>
    <n v="84000"/>
    <n v="5"/>
    <n v="5"/>
    <n v="5"/>
    <n v="5"/>
    <n v="5"/>
    <x v="0"/>
    <s v="In Progress"/>
    <m/>
    <m/>
  </r>
  <r>
    <s v="Bobby Alan"/>
    <x v="0"/>
    <x v="15"/>
    <x v="7"/>
    <s v="Active"/>
    <x v="1"/>
    <x v="0"/>
    <n v="1.4684931506849315"/>
    <x v="22"/>
    <n v="210000"/>
    <n v="31500"/>
    <n v="10500"/>
    <n v="252000"/>
    <n v="5"/>
    <n v="5"/>
    <n v="5"/>
    <n v="5"/>
    <n v="5"/>
    <x v="0"/>
    <s v="In Progress"/>
    <m/>
    <m/>
  </r>
  <r>
    <s v="Brandon Alexander"/>
    <x v="1"/>
    <x v="16"/>
    <x v="7"/>
    <s v="Active"/>
    <x v="1"/>
    <x v="2"/>
    <n v="1.4684931506849315"/>
    <x v="23"/>
    <n v="100000"/>
    <n v="15000"/>
    <n v="5000"/>
    <n v="120000"/>
    <n v="5"/>
    <n v="5"/>
    <n v="5"/>
    <n v="4"/>
    <n v="4.75"/>
    <x v="0"/>
    <s v="Completed"/>
    <m/>
    <m/>
  </r>
  <r>
    <s v="Denise Jacob"/>
    <x v="0"/>
    <x v="3"/>
    <x v="7"/>
    <s v="Active"/>
    <x v="1"/>
    <x v="2"/>
    <n v="1.4684931506849315"/>
    <x v="21"/>
    <n v="60000"/>
    <n v="6000"/>
    <n v="3000"/>
    <n v="69000"/>
    <n v="5"/>
    <n v="5"/>
    <n v="4"/>
    <n v="3"/>
    <n v="4.25"/>
    <x v="0"/>
    <s v="Completed"/>
    <m/>
    <m/>
  </r>
  <r>
    <s v="Gary Philip"/>
    <x v="1"/>
    <x v="13"/>
    <x v="7"/>
    <s v="Active"/>
    <x v="1"/>
    <x v="2"/>
    <n v="1.4684931506849315"/>
    <x v="24"/>
    <n v="130000"/>
    <n v="13000"/>
    <n v="6500"/>
    <n v="149500"/>
    <n v="5"/>
    <n v="5"/>
    <n v="4"/>
    <n v="2"/>
    <n v="4"/>
    <x v="1"/>
    <s v="In Progress"/>
    <m/>
    <m/>
  </r>
  <r>
    <s v="Grace Willie"/>
    <x v="0"/>
    <x v="2"/>
    <x v="7"/>
    <s v="Active"/>
    <x v="1"/>
    <x v="2"/>
    <n v="1.4684931506849315"/>
    <x v="24"/>
    <n v="70000"/>
    <n v="7000"/>
    <n v="3500"/>
    <n v="80500"/>
    <n v="3"/>
    <n v="5"/>
    <n v="4"/>
    <n v="4"/>
    <n v="4"/>
    <x v="1"/>
    <s v="Completed"/>
    <m/>
    <s v="yes"/>
  </r>
  <r>
    <s v="Juan Jose"/>
    <x v="1"/>
    <x v="15"/>
    <x v="7"/>
    <s v="Active"/>
    <x v="1"/>
    <x v="2"/>
    <n v="1.4684931506849315"/>
    <x v="25"/>
    <n v="250000"/>
    <n v="37500"/>
    <n v="12500"/>
    <n v="300000"/>
    <n v="5"/>
    <n v="4"/>
    <n v="5"/>
    <n v="4"/>
    <n v="4.5"/>
    <x v="0"/>
    <s v="In Progress"/>
    <m/>
    <m/>
  </r>
  <r>
    <s v="Karen Paul"/>
    <x v="0"/>
    <x v="3"/>
    <x v="7"/>
    <s v="Notice Period"/>
    <x v="1"/>
    <x v="0"/>
    <n v="1.4684931506849315"/>
    <x v="24"/>
    <n v="70000"/>
    <n v="7000"/>
    <n v="3500"/>
    <n v="80500"/>
    <n v="5"/>
    <n v="3"/>
    <n v="4"/>
    <n v="5"/>
    <n v="4.25"/>
    <x v="0"/>
    <s v="Completed"/>
    <m/>
    <m/>
  </r>
  <r>
    <s v="Kayla Michael"/>
    <x v="0"/>
    <x v="1"/>
    <x v="7"/>
    <s v="Active"/>
    <x v="1"/>
    <x v="6"/>
    <n v="1.4684931506849315"/>
    <x v="21"/>
    <n v="40000"/>
    <n v="4000"/>
    <n v="2000"/>
    <n v="46000"/>
    <n v="5"/>
    <n v="3"/>
    <n v="5"/>
    <n v="4"/>
    <n v="4.25"/>
    <x v="0"/>
    <s v="Completed"/>
    <m/>
    <m/>
  </r>
  <r>
    <s v="Kenneth Austin"/>
    <x v="1"/>
    <x v="17"/>
    <x v="7"/>
    <s v="Active"/>
    <x v="0"/>
    <x v="0"/>
    <n v="1.4684931506849315"/>
    <x v="23"/>
    <n v="130000"/>
    <n v="19500"/>
    <n v="6500"/>
    <n v="156000"/>
    <n v="5"/>
    <n v="4"/>
    <n v="5"/>
    <n v="5"/>
    <n v="4.75"/>
    <x v="0"/>
    <s v="Completed"/>
    <m/>
    <m/>
  </r>
  <r>
    <s v="Marilyn Bobby"/>
    <x v="0"/>
    <x v="0"/>
    <x v="7"/>
    <s v="Active"/>
    <x v="1"/>
    <x v="2"/>
    <n v="1.4684931506849315"/>
    <x v="21"/>
    <n v="40000"/>
    <n v="4000"/>
    <n v="2000"/>
    <n v="46000"/>
    <n v="5"/>
    <n v="4"/>
    <n v="3"/>
    <n v="4"/>
    <n v="4"/>
    <x v="1"/>
    <s v="Completed"/>
    <m/>
    <m/>
  </r>
  <r>
    <s v="Pamela Bryan"/>
    <x v="0"/>
    <x v="0"/>
    <x v="7"/>
    <s v="Active"/>
    <x v="1"/>
    <x v="2"/>
    <n v="1.4684931506849315"/>
    <x v="24"/>
    <n v="70000"/>
    <n v="10500"/>
    <n v="3500"/>
    <n v="84000"/>
    <n v="5"/>
    <n v="5"/>
    <n v="5"/>
    <n v="5"/>
    <n v="5"/>
    <x v="0"/>
    <s v="Completed"/>
    <m/>
    <m/>
  </r>
  <r>
    <s v="Sandra Jonathan"/>
    <x v="0"/>
    <x v="13"/>
    <x v="7"/>
    <s v="Medical Leave"/>
    <x v="1"/>
    <x v="1"/>
    <n v="1.4684931506849315"/>
    <x v="26"/>
    <n v="120000"/>
    <n v="12000"/>
    <n v="6000"/>
    <n v="138000"/>
    <n v="5"/>
    <n v="5"/>
    <n v="4"/>
    <n v="3"/>
    <n v="4.25"/>
    <x v="0"/>
    <s v="Completed"/>
    <m/>
    <m/>
  </r>
  <r>
    <s v="Victoria Frank"/>
    <x v="0"/>
    <x v="0"/>
    <x v="7"/>
    <s v="Active"/>
    <x v="0"/>
    <x v="3"/>
    <n v="1.4684931506849315"/>
    <x v="21"/>
    <n v="70000"/>
    <n v="10500"/>
    <n v="3500"/>
    <n v="84000"/>
    <n v="5"/>
    <n v="3"/>
    <n v="5"/>
    <n v="5"/>
    <n v="4.5"/>
    <x v="0"/>
    <s v="Pending Approval"/>
    <m/>
    <m/>
  </r>
  <r>
    <s v="Beverly Eugene"/>
    <x v="0"/>
    <x v="0"/>
    <x v="8"/>
    <s v="Active"/>
    <x v="1"/>
    <x v="2"/>
    <n v="1.5534246575342465"/>
    <x v="27"/>
    <n v="65000"/>
    <n v="9750"/>
    <n v="3250"/>
    <n v="78000"/>
    <n v="5"/>
    <n v="5"/>
    <n v="5"/>
    <n v="5"/>
    <n v="5"/>
    <x v="0"/>
    <s v="In Progress"/>
    <m/>
    <m/>
  </r>
  <r>
    <s v="Kenneth David"/>
    <x v="1"/>
    <x v="14"/>
    <x v="8"/>
    <s v="Active"/>
    <x v="0"/>
    <x v="0"/>
    <n v="1.5534246575342465"/>
    <x v="28"/>
    <n v="90000"/>
    <n v="9000"/>
    <n v="4500"/>
    <n v="103500"/>
    <n v="5"/>
    <n v="5"/>
    <n v="3"/>
    <n v="3"/>
    <n v="4"/>
    <x v="1"/>
    <s v="Completed"/>
    <m/>
    <m/>
  </r>
  <r>
    <s v="Mark Peter"/>
    <x v="1"/>
    <x v="13"/>
    <x v="8"/>
    <s v="Active"/>
    <x v="1"/>
    <x v="0"/>
    <n v="1.5534246575342465"/>
    <x v="29"/>
    <n v="110000"/>
    <n v="16500"/>
    <n v="5500"/>
    <n v="132000"/>
    <n v="5"/>
    <n v="3"/>
    <n v="5"/>
    <n v="5"/>
    <n v="4.5"/>
    <x v="0"/>
    <s v="In Progress"/>
    <m/>
    <m/>
  </r>
  <r>
    <s v="Philip Jesse"/>
    <x v="1"/>
    <x v="5"/>
    <x v="8"/>
    <s v="Active"/>
    <x v="0"/>
    <x v="9"/>
    <n v="1.5534246575342465"/>
    <x v="30"/>
    <n v="170000"/>
    <n v="25500"/>
    <n v="8500"/>
    <n v="204000"/>
    <n v="5"/>
    <n v="5"/>
    <n v="5"/>
    <n v="5"/>
    <n v="5"/>
    <x v="0"/>
    <s v="Completed"/>
    <s v="yes"/>
    <m/>
  </r>
  <r>
    <s v="Sarah Walter"/>
    <x v="0"/>
    <x v="17"/>
    <x v="8"/>
    <s v="Active"/>
    <x v="1"/>
    <x v="4"/>
    <n v="1.5534246575342465"/>
    <x v="31"/>
    <n v="100000"/>
    <n v="10000"/>
    <n v="5000"/>
    <n v="115000"/>
    <n v="3"/>
    <n v="5"/>
    <n v="4"/>
    <n v="5"/>
    <n v="4.25"/>
    <x v="0"/>
    <s v="Completed"/>
    <m/>
    <m/>
  </r>
  <r>
    <s v="David Johnny"/>
    <x v="1"/>
    <x v="2"/>
    <x v="9"/>
    <s v="Active"/>
    <x v="1"/>
    <x v="8"/>
    <n v="1.6356164383561644"/>
    <x v="32"/>
    <n v="65000"/>
    <n v="6500"/>
    <n v="3250"/>
    <n v="74750"/>
    <n v="3"/>
    <n v="5"/>
    <n v="5"/>
    <n v="4"/>
    <n v="4.25"/>
    <x v="0"/>
    <s v="Completed"/>
    <m/>
    <m/>
  </r>
  <r>
    <s v="Grace Joe"/>
    <x v="0"/>
    <x v="4"/>
    <x v="9"/>
    <s v="Active"/>
    <x v="1"/>
    <x v="3"/>
    <n v="1.6356164383561644"/>
    <x v="33"/>
    <n v="70000"/>
    <n v="7000"/>
    <n v="3500"/>
    <n v="80500"/>
    <n v="3"/>
    <n v="5"/>
    <n v="4"/>
    <n v="5"/>
    <n v="4.25"/>
    <x v="0"/>
    <s v="In Progress"/>
    <m/>
    <m/>
  </r>
  <r>
    <s v="Sean Gregory"/>
    <x v="1"/>
    <x v="0"/>
    <x v="9"/>
    <s v="Active"/>
    <x v="0"/>
    <x v="1"/>
    <n v="1.6356164383561644"/>
    <x v="34"/>
    <n v="55000"/>
    <n v="8250"/>
    <n v="2750"/>
    <n v="66000"/>
    <n v="5"/>
    <n v="5"/>
    <n v="5"/>
    <n v="3"/>
    <n v="4.5"/>
    <x v="0"/>
    <s v="In Progress"/>
    <m/>
    <m/>
  </r>
  <r>
    <s v="Jesse Jerry"/>
    <x v="1"/>
    <x v="14"/>
    <x v="10"/>
    <s v="Active"/>
    <x v="0"/>
    <x v="0"/>
    <n v="1.7205479452054795"/>
    <x v="35"/>
    <n v="110000"/>
    <n v="11000"/>
    <n v="5500"/>
    <n v="126500"/>
    <n v="5"/>
    <n v="5"/>
    <n v="3"/>
    <n v="3"/>
    <n v="4"/>
    <x v="1"/>
    <s v="Completed"/>
    <m/>
    <m/>
  </r>
  <r>
    <s v="Joseph Jerry"/>
    <x v="1"/>
    <x v="4"/>
    <x v="10"/>
    <s v="Active"/>
    <x v="1"/>
    <x v="8"/>
    <n v="1.7205479452054795"/>
    <x v="36"/>
    <n v="45000"/>
    <n v="6750"/>
    <n v="2250"/>
    <n v="54000"/>
    <n v="5"/>
    <n v="5"/>
    <n v="5"/>
    <n v="4"/>
    <n v="4.75"/>
    <x v="0"/>
    <s v="Completed"/>
    <m/>
    <s v="yes"/>
  </r>
  <r>
    <s v="Kyle Scott"/>
    <x v="0"/>
    <x v="5"/>
    <x v="10"/>
    <s v="Active"/>
    <x v="1"/>
    <x v="7"/>
    <n v="1.7205479452054795"/>
    <x v="37"/>
    <n v="170000"/>
    <n v="8500"/>
    <n v="8500"/>
    <n v="187000"/>
    <n v="4"/>
    <n v="3"/>
    <n v="4"/>
    <n v="4"/>
    <n v="3.75"/>
    <x v="1"/>
    <s v="In Progress"/>
    <m/>
    <m/>
  </r>
  <r>
    <s v="Margaret Nicholas"/>
    <x v="0"/>
    <x v="4"/>
    <x v="10"/>
    <s v="Active"/>
    <x v="1"/>
    <x v="0"/>
    <n v="1.7205479452054795"/>
    <x v="35"/>
    <n v="40000"/>
    <n v="6000"/>
    <n v="2000"/>
    <n v="48000"/>
    <n v="5"/>
    <n v="5"/>
    <n v="5"/>
    <n v="4"/>
    <n v="4.75"/>
    <x v="0"/>
    <s v="Yet to Start"/>
    <m/>
    <m/>
  </r>
  <r>
    <s v="Marie Douglas"/>
    <x v="0"/>
    <x v="0"/>
    <x v="10"/>
    <s v="Active"/>
    <x v="1"/>
    <x v="2"/>
    <n v="1.7205479452054795"/>
    <x v="35"/>
    <n v="45000"/>
    <n v="4500"/>
    <n v="2250"/>
    <n v="51750"/>
    <n v="5"/>
    <n v="4"/>
    <n v="4"/>
    <n v="4"/>
    <n v="4.25"/>
    <x v="0"/>
    <s v="Completed"/>
    <m/>
    <m/>
  </r>
  <r>
    <s v="Roger Donald"/>
    <x v="1"/>
    <x v="14"/>
    <x v="10"/>
    <s v="Active"/>
    <x v="1"/>
    <x v="0"/>
    <n v="1.7205479452054795"/>
    <x v="36"/>
    <n v="130000"/>
    <n v="19500"/>
    <n v="6500"/>
    <n v="156000"/>
    <n v="4"/>
    <n v="5"/>
    <n v="5"/>
    <n v="4"/>
    <n v="4.5"/>
    <x v="0"/>
    <s v="Completed"/>
    <m/>
    <m/>
  </r>
  <r>
    <s v="Sharon Zachary"/>
    <x v="0"/>
    <x v="4"/>
    <x v="10"/>
    <s v="Active"/>
    <x v="0"/>
    <x v="1"/>
    <n v="1.7205479452054795"/>
    <x v="35"/>
    <n v="55000"/>
    <n v="5500"/>
    <n v="2750"/>
    <n v="63250"/>
    <n v="4"/>
    <n v="3"/>
    <n v="5"/>
    <n v="5"/>
    <n v="4.25"/>
    <x v="0"/>
    <s v="Pending Approval"/>
    <m/>
    <m/>
  </r>
  <r>
    <s v="Stephanie Roy"/>
    <x v="0"/>
    <x v="2"/>
    <x v="10"/>
    <s v="Active"/>
    <x v="1"/>
    <x v="3"/>
    <n v="1.7205479452054795"/>
    <x v="38"/>
    <n v="70000"/>
    <n v="10500"/>
    <n v="3500"/>
    <n v="84000"/>
    <n v="5"/>
    <n v="3"/>
    <n v="5"/>
    <n v="5"/>
    <n v="4.5"/>
    <x v="0"/>
    <s v="In Progress"/>
    <m/>
    <m/>
  </r>
  <r>
    <s v="Vincent Lawrence"/>
    <x v="1"/>
    <x v="18"/>
    <x v="10"/>
    <s v="Active"/>
    <x v="0"/>
    <x v="8"/>
    <n v="1.7205479452054795"/>
    <x v="39"/>
    <n v="250000"/>
    <n v="25000"/>
    <n v="12500"/>
    <n v="287500"/>
    <n v="5"/>
    <n v="4"/>
    <n v="5"/>
    <n v="3"/>
    <n v="4.25"/>
    <x v="0"/>
    <s v="Completed"/>
    <m/>
    <m/>
  </r>
  <r>
    <s v="Ashley Paul"/>
    <x v="0"/>
    <x v="3"/>
    <x v="11"/>
    <s v="Active"/>
    <x v="1"/>
    <x v="9"/>
    <n v="1.7972602739726027"/>
    <x v="40"/>
    <n v="65000"/>
    <n v="6500"/>
    <n v="3250"/>
    <n v="74750"/>
    <n v="4"/>
    <n v="5"/>
    <n v="4"/>
    <n v="4"/>
    <n v="4.25"/>
    <x v="0"/>
    <s v="Completed"/>
    <m/>
    <m/>
  </r>
  <r>
    <s v="Emily Walter"/>
    <x v="0"/>
    <x v="1"/>
    <x v="11"/>
    <s v="Active"/>
    <x v="1"/>
    <x v="0"/>
    <n v="1.7972602739726027"/>
    <x v="40"/>
    <n v="45000"/>
    <n v="6750"/>
    <n v="2250"/>
    <n v="54000"/>
    <n v="5"/>
    <n v="5"/>
    <n v="3"/>
    <n v="5"/>
    <n v="4.5"/>
    <x v="0"/>
    <s v="In Progress"/>
    <s v="yes"/>
    <m/>
  </r>
  <r>
    <s v="Gabriel Jordan"/>
    <x v="1"/>
    <x v="4"/>
    <x v="11"/>
    <s v="Active"/>
    <x v="0"/>
    <x v="8"/>
    <n v="1.7972602739726027"/>
    <x v="41"/>
    <n v="40000"/>
    <n v="4000"/>
    <n v="2000"/>
    <n v="46000"/>
    <n v="4"/>
    <n v="5"/>
    <n v="5"/>
    <n v="3"/>
    <n v="4.25"/>
    <x v="0"/>
    <s v="In Progress"/>
    <m/>
    <m/>
  </r>
  <r>
    <s v="Jennifer Gabriel"/>
    <x v="0"/>
    <x v="0"/>
    <x v="11"/>
    <s v="Active"/>
    <x v="1"/>
    <x v="5"/>
    <n v="1.7972602739726027"/>
    <x v="40"/>
    <n v="65000"/>
    <n v="9750"/>
    <n v="3250"/>
    <n v="78000"/>
    <n v="5"/>
    <n v="5"/>
    <n v="3"/>
    <n v="5"/>
    <n v="4.5"/>
    <x v="0"/>
    <s v="Completed"/>
    <m/>
    <m/>
  </r>
  <r>
    <s v="Jennifer William"/>
    <x v="0"/>
    <x v="3"/>
    <x v="11"/>
    <s v="Active"/>
    <x v="1"/>
    <x v="4"/>
    <n v="1.7972602739726027"/>
    <x v="40"/>
    <n v="40000"/>
    <n v="4000"/>
    <n v="2000"/>
    <n v="46000"/>
    <n v="5"/>
    <n v="5"/>
    <n v="3"/>
    <n v="3"/>
    <n v="4"/>
    <x v="1"/>
    <s v="Completed"/>
    <m/>
    <m/>
  </r>
  <r>
    <s v="Jonathan Jose"/>
    <x v="1"/>
    <x v="19"/>
    <x v="11"/>
    <s v="Active"/>
    <x v="0"/>
    <x v="4"/>
    <n v="1.7972602739726027"/>
    <x v="42"/>
    <n v="260000"/>
    <n v="39000"/>
    <n v="13000"/>
    <n v="312000"/>
    <n v="5"/>
    <n v="5"/>
    <n v="5"/>
    <n v="4"/>
    <n v="4.75"/>
    <x v="0"/>
    <s v="Completed"/>
    <m/>
    <m/>
  </r>
  <r>
    <s v="Ralph Gabriel"/>
    <x v="1"/>
    <x v="20"/>
    <x v="11"/>
    <s v="Active"/>
    <x v="1"/>
    <x v="6"/>
    <n v="1.7972602739726027"/>
    <x v="41"/>
    <n v="130000"/>
    <n v="6500"/>
    <n v="6500"/>
    <n v="143000"/>
    <n v="3"/>
    <n v="5"/>
    <n v="4"/>
    <n v="3"/>
    <n v="3.75"/>
    <x v="1"/>
    <s v="Completed"/>
    <m/>
    <m/>
  </r>
  <r>
    <s v="Adam Keith"/>
    <x v="1"/>
    <x v="3"/>
    <x v="12"/>
    <s v="Active"/>
    <x v="0"/>
    <x v="5"/>
    <n v="1.8821917808219177"/>
    <x v="43"/>
    <n v="45000"/>
    <n v="6750"/>
    <n v="2250"/>
    <n v="54000"/>
    <n v="3"/>
    <n v="5"/>
    <n v="5"/>
    <n v="5"/>
    <n v="4.5"/>
    <x v="0"/>
    <s v="In Progress"/>
    <m/>
    <s v="yes"/>
  </r>
  <r>
    <s v="Donna Bobby"/>
    <x v="0"/>
    <x v="0"/>
    <x v="12"/>
    <s v="Active"/>
    <x v="1"/>
    <x v="4"/>
    <n v="1.8821917808219177"/>
    <x v="44"/>
    <n v="40000"/>
    <n v="6000"/>
    <n v="2000"/>
    <n v="48000"/>
    <n v="5"/>
    <n v="4"/>
    <n v="5"/>
    <n v="5"/>
    <n v="4.75"/>
    <x v="0"/>
    <s v="Completed"/>
    <m/>
    <m/>
  </r>
  <r>
    <s v="Frances Terry"/>
    <x v="0"/>
    <x v="0"/>
    <x v="12"/>
    <s v="Active"/>
    <x v="0"/>
    <x v="7"/>
    <n v="1.8821917808219177"/>
    <x v="43"/>
    <n v="40000"/>
    <n v="4000"/>
    <n v="2000"/>
    <n v="46000"/>
    <n v="5"/>
    <n v="3"/>
    <n v="4"/>
    <n v="5"/>
    <n v="4.25"/>
    <x v="0"/>
    <s v="Completed"/>
    <m/>
    <m/>
  </r>
  <r>
    <s v="George Alan"/>
    <x v="1"/>
    <x v="0"/>
    <x v="12"/>
    <s v="Active"/>
    <x v="1"/>
    <x v="5"/>
    <n v="1.8821917808219177"/>
    <x v="43"/>
    <n v="50000"/>
    <n v="5000"/>
    <n v="2500"/>
    <n v="57500"/>
    <n v="3"/>
    <n v="5"/>
    <n v="5"/>
    <n v="4"/>
    <n v="4.25"/>
    <x v="0"/>
    <s v="Completed"/>
    <m/>
    <m/>
  </r>
  <r>
    <s v="Gloria Gerald"/>
    <x v="0"/>
    <x v="2"/>
    <x v="12"/>
    <s v="Active"/>
    <x v="1"/>
    <x v="4"/>
    <n v="1.8821917808219177"/>
    <x v="44"/>
    <n v="45000"/>
    <n v="2250"/>
    <n v="2250"/>
    <n v="49500"/>
    <n v="4"/>
    <n v="4"/>
    <n v="3"/>
    <n v="4"/>
    <n v="3.75"/>
    <x v="1"/>
    <s v="In Progress"/>
    <s v="yes"/>
    <m/>
  </r>
  <r>
    <s v="Gregory Jerry"/>
    <x v="1"/>
    <x v="21"/>
    <x v="12"/>
    <s v="Active"/>
    <x v="1"/>
    <x v="2"/>
    <n v="1.8821917808219177"/>
    <x v="45"/>
    <n v="210000"/>
    <n v="10500"/>
    <n v="10500"/>
    <n v="231000"/>
    <n v="5"/>
    <n v="3"/>
    <n v="5"/>
    <n v="2"/>
    <n v="3.75"/>
    <x v="1"/>
    <s v="Completed"/>
    <m/>
    <m/>
  </r>
  <r>
    <s v="Jean Walter"/>
    <x v="0"/>
    <x v="3"/>
    <x v="12"/>
    <s v="Active"/>
    <x v="1"/>
    <x v="0"/>
    <n v="1.8821917808219177"/>
    <x v="43"/>
    <n v="55000"/>
    <n v="5500"/>
    <n v="2750"/>
    <n v="63250"/>
    <n v="4"/>
    <n v="3"/>
    <n v="4"/>
    <n v="5"/>
    <n v="4"/>
    <x v="1"/>
    <s v="In Progress"/>
    <m/>
    <m/>
  </r>
  <r>
    <s v="Jerry Frank"/>
    <x v="1"/>
    <x v="0"/>
    <x v="12"/>
    <s v="Active"/>
    <x v="0"/>
    <x v="5"/>
    <n v="1.8821917808219177"/>
    <x v="44"/>
    <n v="45000"/>
    <n v="6750"/>
    <n v="2250"/>
    <n v="54000"/>
    <n v="5"/>
    <n v="5"/>
    <n v="5"/>
    <n v="5"/>
    <n v="5"/>
    <x v="0"/>
    <s v="Completed"/>
    <m/>
    <m/>
  </r>
  <r>
    <s v="Kayla Vincent"/>
    <x v="0"/>
    <x v="2"/>
    <x v="12"/>
    <s v="Active"/>
    <x v="1"/>
    <x v="0"/>
    <n v="1.8821917808219177"/>
    <x v="44"/>
    <n v="70000"/>
    <n v="3500"/>
    <n v="3500"/>
    <n v="77000"/>
    <n v="3"/>
    <n v="4"/>
    <n v="3"/>
    <n v="4"/>
    <n v="3.5"/>
    <x v="1"/>
    <s v="Completed"/>
    <m/>
    <m/>
  </r>
  <r>
    <s v="Laura Robert"/>
    <x v="0"/>
    <x v="0"/>
    <x v="12"/>
    <s v="Active"/>
    <x v="1"/>
    <x v="5"/>
    <n v="1.8821917808219177"/>
    <x v="44"/>
    <n v="70000"/>
    <n v="10500"/>
    <n v="3500"/>
    <n v="84000"/>
    <n v="5"/>
    <n v="5"/>
    <n v="5"/>
    <n v="4"/>
    <n v="4.75"/>
    <x v="0"/>
    <s v="In Progress"/>
    <m/>
    <m/>
  </r>
  <r>
    <s v="Ryan Bryan"/>
    <x v="1"/>
    <x v="2"/>
    <x v="12"/>
    <s v="Medical Leave"/>
    <x v="1"/>
    <x v="2"/>
    <n v="1.8821917808219177"/>
    <x v="43"/>
    <n v="45000"/>
    <n v="6750"/>
    <n v="2250"/>
    <n v="54000"/>
    <n v="5"/>
    <n v="4"/>
    <n v="5"/>
    <n v="5"/>
    <n v="4.75"/>
    <x v="0"/>
    <s v="Completed"/>
    <m/>
    <m/>
  </r>
  <r>
    <s v="Walter Jacob"/>
    <x v="1"/>
    <x v="13"/>
    <x v="12"/>
    <s v="Active"/>
    <x v="1"/>
    <x v="2"/>
    <n v="1.8821917808219177"/>
    <x v="44"/>
    <n v="110000"/>
    <n v="16500"/>
    <n v="5500"/>
    <n v="132000"/>
    <n v="5"/>
    <n v="5"/>
    <n v="5"/>
    <n v="5"/>
    <n v="5"/>
    <x v="0"/>
    <s v="In Progress"/>
    <m/>
    <m/>
  </r>
  <r>
    <s v="Brenda Matthew"/>
    <x v="0"/>
    <x v="2"/>
    <x v="13"/>
    <s v="Active"/>
    <x v="1"/>
    <x v="0"/>
    <n v="1.9671232876712328"/>
    <x v="0"/>
    <n v="60000"/>
    <n v="3000"/>
    <n v="3000"/>
    <n v="66000"/>
    <n v="5"/>
    <n v="3"/>
    <n v="1"/>
    <n v="5"/>
    <n v="3.5"/>
    <x v="1"/>
    <s v="In Progress"/>
    <m/>
    <m/>
  </r>
  <r>
    <s v="Roy Ryan"/>
    <x v="1"/>
    <x v="9"/>
    <x v="13"/>
    <s v="Active"/>
    <x v="1"/>
    <x v="5"/>
    <n v="1.9671232876712328"/>
    <x v="46"/>
    <n v="140000"/>
    <n v="14000"/>
    <n v="7000"/>
    <n v="161000"/>
    <n v="3"/>
    <n v="4"/>
    <n v="5"/>
    <n v="4"/>
    <n v="4"/>
    <x v="1"/>
    <s v="In Progress"/>
    <m/>
    <m/>
  </r>
  <r>
    <s v="Ryan Peter"/>
    <x v="1"/>
    <x v="16"/>
    <x v="13"/>
    <s v="Active"/>
    <x v="1"/>
    <x v="7"/>
    <n v="1.9671232876712328"/>
    <x v="0"/>
    <n v="90000"/>
    <n v="9000"/>
    <n v="4500"/>
    <n v="103500"/>
    <n v="5"/>
    <n v="5"/>
    <n v="2"/>
    <n v="5"/>
    <n v="4.25"/>
    <x v="0"/>
    <s v="In Progress"/>
    <m/>
    <m/>
  </r>
  <r>
    <s v="Carl Scott"/>
    <x v="0"/>
    <x v="22"/>
    <x v="14"/>
    <s v="Active"/>
    <x v="0"/>
    <x v="5"/>
    <n v="2.0493150684931507"/>
    <x v="4"/>
    <n v="220000"/>
    <n v="11000"/>
    <n v="11000"/>
    <n v="242000"/>
    <n v="5"/>
    <n v="5"/>
    <n v="2"/>
    <n v="3"/>
    <n v="3.75"/>
    <x v="1"/>
    <s v="Completed"/>
    <m/>
    <m/>
  </r>
  <r>
    <s v="Joseph Roger"/>
    <x v="1"/>
    <x v="11"/>
    <x v="14"/>
    <s v="Active"/>
    <x v="0"/>
    <x v="2"/>
    <n v="2.0493150684931507"/>
    <x v="6"/>
    <n v="140000"/>
    <n v="7000"/>
    <n v="7000"/>
    <n v="154000"/>
    <n v="5"/>
    <n v="4"/>
    <n v="2"/>
    <n v="4"/>
    <n v="3.75"/>
    <x v="1"/>
    <s v="In Progress"/>
    <m/>
    <m/>
  </r>
  <r>
    <s v="Kelly Thomas"/>
    <x v="0"/>
    <x v="0"/>
    <x v="14"/>
    <s v="Active"/>
    <x v="1"/>
    <x v="0"/>
    <n v="2.0493150684931507"/>
    <x v="47"/>
    <n v="70000"/>
    <n v="3500"/>
    <n v="3500"/>
    <n v="77000"/>
    <n v="4"/>
    <n v="3"/>
    <n v="4"/>
    <n v="3"/>
    <n v="3.5"/>
    <x v="1"/>
    <s v="Completed"/>
    <s v="yes"/>
    <m/>
  </r>
  <r>
    <s v="Louis Bruce"/>
    <x v="1"/>
    <x v="1"/>
    <x v="14"/>
    <s v="Active"/>
    <x v="0"/>
    <x v="2"/>
    <n v="2.0493150684931507"/>
    <x v="47"/>
    <n v="65000"/>
    <n v="3250"/>
    <n v="3250"/>
    <n v="71500"/>
    <n v="5"/>
    <n v="2"/>
    <n v="2"/>
    <n v="5"/>
    <n v="3.5"/>
    <x v="1"/>
    <s v="In Progress"/>
    <m/>
    <m/>
  </r>
  <r>
    <s v="Megan Alexander"/>
    <x v="0"/>
    <x v="1"/>
    <x v="14"/>
    <s v="Active"/>
    <x v="1"/>
    <x v="4"/>
    <n v="2.0493150684931507"/>
    <x v="5"/>
    <n v="60000"/>
    <n v="6000"/>
    <n v="3000"/>
    <n v="69000"/>
    <n v="5"/>
    <n v="4"/>
    <n v="4"/>
    <n v="4"/>
    <n v="4.25"/>
    <x v="0"/>
    <s v="Completed"/>
    <m/>
    <m/>
  </r>
  <r>
    <s v="Natalie Gerald"/>
    <x v="0"/>
    <x v="4"/>
    <x v="14"/>
    <s v="Active"/>
    <x v="0"/>
    <x v="0"/>
    <n v="2.0493150684931507"/>
    <x v="47"/>
    <n v="70000"/>
    <n v="3500"/>
    <n v="3500"/>
    <n v="77000"/>
    <n v="5"/>
    <n v="4"/>
    <n v="1"/>
    <n v="5"/>
    <n v="3.75"/>
    <x v="1"/>
    <s v="Yet to Start"/>
    <m/>
    <m/>
  </r>
  <r>
    <s v="Willie David"/>
    <x v="1"/>
    <x v="4"/>
    <x v="14"/>
    <s v="Active"/>
    <x v="1"/>
    <x v="2"/>
    <n v="2.0493150684931507"/>
    <x v="47"/>
    <n v="55000"/>
    <n v="5500"/>
    <n v="2750"/>
    <n v="63250"/>
    <n v="5"/>
    <n v="5"/>
    <n v="4"/>
    <n v="3"/>
    <n v="4.25"/>
    <x v="0"/>
    <s v="In Progress"/>
    <m/>
    <s v="yes"/>
  </r>
  <r>
    <s v="Christian Christopher"/>
    <x v="0"/>
    <x v="8"/>
    <x v="15"/>
    <s v="Active"/>
    <x v="0"/>
    <x v="5"/>
    <n v="2.1342465753424658"/>
    <x v="48"/>
    <n v="150000"/>
    <n v="7500"/>
    <n v="7500"/>
    <n v="165000"/>
    <n v="4"/>
    <n v="2"/>
    <n v="5"/>
    <n v="4"/>
    <n v="3.75"/>
    <x v="1"/>
    <s v="In Progress"/>
    <m/>
    <m/>
  </r>
  <r>
    <s v="Gerald Russell"/>
    <x v="1"/>
    <x v="11"/>
    <x v="15"/>
    <s v="Active"/>
    <x v="1"/>
    <x v="0"/>
    <n v="2.1342465753424658"/>
    <x v="48"/>
    <n v="140000"/>
    <n v="7000"/>
    <n v="7000"/>
    <n v="154000"/>
    <n v="5"/>
    <n v="2"/>
    <n v="4"/>
    <n v="3"/>
    <n v="3.5"/>
    <x v="1"/>
    <s v="Completed"/>
    <m/>
    <m/>
  </r>
  <r>
    <s v="Judith Nicholas"/>
    <x v="0"/>
    <x v="0"/>
    <x v="15"/>
    <s v="Active"/>
    <x v="1"/>
    <x v="2"/>
    <n v="2.1342465753424658"/>
    <x v="9"/>
    <n v="55000"/>
    <n v="0"/>
    <n v="2750"/>
    <n v="57750"/>
    <n v="5"/>
    <n v="2"/>
    <n v="3"/>
    <n v="2"/>
    <n v="3"/>
    <x v="1"/>
    <s v="Completed"/>
    <m/>
    <m/>
  </r>
  <r>
    <s v="Rebecca Timothy"/>
    <x v="0"/>
    <x v="4"/>
    <x v="15"/>
    <s v="Active"/>
    <x v="0"/>
    <x v="2"/>
    <n v="2.1342465753424658"/>
    <x v="9"/>
    <n v="70000"/>
    <n v="7000"/>
    <n v="3500"/>
    <n v="80500"/>
    <n v="5"/>
    <n v="5"/>
    <n v="3"/>
    <n v="3"/>
    <n v="4"/>
    <x v="1"/>
    <s v="Completed"/>
    <m/>
    <m/>
  </r>
  <r>
    <s v="Sharon Ralph"/>
    <x v="0"/>
    <x v="0"/>
    <x v="15"/>
    <s v="Active"/>
    <x v="1"/>
    <x v="0"/>
    <n v="2.1342465753424658"/>
    <x v="9"/>
    <n v="45000"/>
    <n v="2250"/>
    <n v="2250"/>
    <n v="49500"/>
    <n v="3"/>
    <n v="4"/>
    <n v="3"/>
    <n v="5"/>
    <n v="3.75"/>
    <x v="1"/>
    <s v="In Progress"/>
    <m/>
    <m/>
  </r>
  <r>
    <s v="Carolyn Matthew"/>
    <x v="0"/>
    <x v="4"/>
    <x v="16"/>
    <s v="Medical Leave"/>
    <x v="0"/>
    <x v="2"/>
    <n v="2.2164383561643834"/>
    <x v="11"/>
    <n v="50000"/>
    <n v="2500"/>
    <n v="2500"/>
    <n v="55000"/>
    <n v="5"/>
    <n v="4"/>
    <n v="2"/>
    <n v="4"/>
    <n v="3.75"/>
    <x v="1"/>
    <s v="In Progress"/>
    <m/>
    <m/>
  </r>
  <r>
    <s v="Christina James"/>
    <x v="0"/>
    <x v="0"/>
    <x v="16"/>
    <s v="Active"/>
    <x v="1"/>
    <x v="3"/>
    <n v="2.2164383561643834"/>
    <x v="49"/>
    <n v="50000"/>
    <n v="0"/>
    <n v="2500"/>
    <n v="52500"/>
    <n v="5"/>
    <n v="3"/>
    <n v="1"/>
    <n v="3"/>
    <n v="3"/>
    <x v="1"/>
    <s v="In Progress"/>
    <m/>
    <m/>
  </r>
  <r>
    <s v="Elizabeth Matthew"/>
    <x v="0"/>
    <x v="0"/>
    <x v="16"/>
    <s v="Active"/>
    <x v="0"/>
    <x v="2"/>
    <n v="2.2164383561643834"/>
    <x v="50"/>
    <n v="65000"/>
    <n v="3250"/>
    <n v="3250"/>
    <n v="71500"/>
    <n v="5"/>
    <n v="3"/>
    <n v="2"/>
    <n v="5"/>
    <n v="3.75"/>
    <x v="1"/>
    <s v="Completed"/>
    <m/>
    <m/>
  </r>
  <r>
    <s v="Joan Joseph"/>
    <x v="0"/>
    <x v="4"/>
    <x v="16"/>
    <s v="Active"/>
    <x v="1"/>
    <x v="2"/>
    <n v="2.2164383561643834"/>
    <x v="49"/>
    <n v="55000"/>
    <n v="0"/>
    <n v="2750"/>
    <n v="57750"/>
    <n v="3"/>
    <n v="4"/>
    <n v="4"/>
    <n v="2"/>
    <n v="3.25"/>
    <x v="1"/>
    <s v="Completed"/>
    <m/>
    <m/>
  </r>
  <r>
    <s v="Joyce William"/>
    <x v="0"/>
    <x v="0"/>
    <x v="16"/>
    <s v="Active"/>
    <x v="1"/>
    <x v="9"/>
    <n v="2.2164383561643834"/>
    <x v="49"/>
    <n v="40000"/>
    <n v="0"/>
    <n v="2000"/>
    <n v="42000"/>
    <n v="3"/>
    <n v="5"/>
    <n v="1"/>
    <n v="3"/>
    <n v="3"/>
    <x v="1"/>
    <s v="In Progress"/>
    <m/>
    <m/>
  </r>
  <r>
    <s v="Larry Nicholas"/>
    <x v="1"/>
    <x v="3"/>
    <x v="16"/>
    <s v="Active"/>
    <x v="1"/>
    <x v="5"/>
    <n v="2.2164383561643834"/>
    <x v="11"/>
    <n v="45000"/>
    <n v="4500"/>
    <n v="2250"/>
    <n v="51750"/>
    <n v="5"/>
    <n v="5"/>
    <n v="5"/>
    <n v="2"/>
    <n v="4.25"/>
    <x v="0"/>
    <s v="Completed"/>
    <m/>
    <m/>
  </r>
  <r>
    <s v="Albert Jeremy"/>
    <x v="1"/>
    <x v="3"/>
    <x v="17"/>
    <s v="Active"/>
    <x v="1"/>
    <x v="8"/>
    <n v="2.3013698630136985"/>
    <x v="51"/>
    <n v="60000"/>
    <n v="0"/>
    <n v="3000"/>
    <n v="63000"/>
    <n v="3"/>
    <n v="2"/>
    <n v="1"/>
    <n v="4"/>
    <n v="2.5"/>
    <x v="1"/>
    <s v="In Progress"/>
    <s v="yes"/>
    <m/>
  </r>
  <r>
    <s v="Ann Wayne"/>
    <x v="0"/>
    <x v="2"/>
    <x v="17"/>
    <s v="Active"/>
    <x v="1"/>
    <x v="7"/>
    <n v="2.3013698630136985"/>
    <x v="14"/>
    <n v="45000"/>
    <n v="0"/>
    <n v="2250"/>
    <n v="47250"/>
    <n v="4"/>
    <n v="4"/>
    <n v="3"/>
    <n v="2"/>
    <n v="3.25"/>
    <x v="1"/>
    <s v="Completed"/>
    <m/>
    <m/>
  </r>
  <r>
    <s v="Carolyn Steven"/>
    <x v="0"/>
    <x v="0"/>
    <x v="17"/>
    <s v="Active"/>
    <x v="0"/>
    <x v="0"/>
    <n v="2.3013698630136985"/>
    <x v="13"/>
    <n v="40000"/>
    <n v="6000"/>
    <n v="2000"/>
    <n v="48000"/>
    <n v="5"/>
    <n v="3"/>
    <n v="5"/>
    <n v="5"/>
    <n v="4.5"/>
    <x v="0"/>
    <s v="In Progress"/>
    <m/>
    <m/>
  </r>
  <r>
    <s v="Christine Nicholas"/>
    <x v="0"/>
    <x v="1"/>
    <x v="17"/>
    <s v="Active"/>
    <x v="1"/>
    <x v="7"/>
    <n v="2.3013698630136985"/>
    <x v="14"/>
    <n v="65000"/>
    <n v="6500"/>
    <n v="3250"/>
    <n v="74750"/>
    <n v="5"/>
    <n v="3"/>
    <n v="5"/>
    <n v="4"/>
    <n v="4.25"/>
    <x v="0"/>
    <s v="In Progress"/>
    <m/>
    <m/>
  </r>
  <r>
    <s v="David Roger"/>
    <x v="1"/>
    <x v="14"/>
    <x v="17"/>
    <s v="Active"/>
    <x v="1"/>
    <x v="0"/>
    <n v="2.3013698630136985"/>
    <x v="14"/>
    <n v="120000"/>
    <n v="6000"/>
    <n v="6000"/>
    <n v="132000"/>
    <n v="4"/>
    <n v="4"/>
    <n v="5"/>
    <n v="1"/>
    <n v="3.5"/>
    <x v="1"/>
    <s v="In Progress"/>
    <m/>
    <s v="yes"/>
  </r>
  <r>
    <s v="Donna Nathan"/>
    <x v="0"/>
    <x v="3"/>
    <x v="17"/>
    <s v="Active"/>
    <x v="0"/>
    <x v="2"/>
    <n v="2.3013698630136985"/>
    <x v="14"/>
    <n v="50000"/>
    <n v="0"/>
    <n v="2500"/>
    <n v="52500"/>
    <n v="3"/>
    <n v="5"/>
    <n v="1"/>
    <n v="2"/>
    <n v="2.75"/>
    <x v="1"/>
    <s v="Completed"/>
    <m/>
    <s v="yes"/>
  </r>
  <r>
    <s v="Elizabeth Matthew"/>
    <x v="0"/>
    <x v="1"/>
    <x v="17"/>
    <s v="Medical Leave"/>
    <x v="0"/>
    <x v="5"/>
    <n v="2.3013698630136985"/>
    <x v="14"/>
    <n v="60000"/>
    <n v="0"/>
    <n v="3000"/>
    <n v="63000"/>
    <n v="5"/>
    <n v="2"/>
    <n v="3"/>
    <n v="3"/>
    <n v="3.25"/>
    <x v="1"/>
    <s v="Completed"/>
    <m/>
    <s v="yes"/>
  </r>
  <r>
    <s v="Joe Samuel"/>
    <x v="0"/>
    <x v="11"/>
    <x v="17"/>
    <s v="Active"/>
    <x v="1"/>
    <x v="0"/>
    <n v="2.3013698630136985"/>
    <x v="52"/>
    <n v="150000"/>
    <n v="0"/>
    <n v="7500"/>
    <n v="157500"/>
    <n v="4"/>
    <n v="4"/>
    <n v="2"/>
    <n v="3"/>
    <n v="3.25"/>
    <x v="1"/>
    <s v="In Progress"/>
    <m/>
    <s v="yes"/>
  </r>
  <r>
    <s v="Joseph Brian"/>
    <x v="1"/>
    <x v="23"/>
    <x v="17"/>
    <s v="Active"/>
    <x v="0"/>
    <x v="6"/>
    <n v="2.3013698630136985"/>
    <x v="53"/>
    <n v="250000"/>
    <n v="12500"/>
    <n v="12500"/>
    <n v="275000"/>
    <n v="3"/>
    <n v="4"/>
    <n v="4"/>
    <n v="3"/>
    <n v="3.5"/>
    <x v="1"/>
    <s v="Completed"/>
    <m/>
    <m/>
  </r>
  <r>
    <s v="Justin Richard"/>
    <x v="1"/>
    <x v="19"/>
    <x v="17"/>
    <s v="Active"/>
    <x v="1"/>
    <x v="3"/>
    <n v="2.3013698630136985"/>
    <x v="53"/>
    <n v="240000"/>
    <n v="0"/>
    <n v="12000"/>
    <n v="252000"/>
    <n v="4"/>
    <n v="2"/>
    <n v="2"/>
    <n v="1"/>
    <n v="2.25"/>
    <x v="1"/>
    <s v="Completed"/>
    <m/>
    <s v="yes"/>
  </r>
  <r>
    <s v="Katherine Harold"/>
    <x v="0"/>
    <x v="3"/>
    <x v="17"/>
    <s v="Active"/>
    <x v="1"/>
    <x v="5"/>
    <n v="2.3013698630136985"/>
    <x v="13"/>
    <n v="50000"/>
    <n v="2500"/>
    <n v="2500"/>
    <n v="55000"/>
    <n v="5"/>
    <n v="4"/>
    <n v="2"/>
    <n v="4"/>
    <n v="3.75"/>
    <x v="1"/>
    <s v="In Progress"/>
    <m/>
    <s v="yes"/>
  </r>
  <r>
    <s v="Laura Logan"/>
    <x v="0"/>
    <x v="0"/>
    <x v="17"/>
    <s v="Active"/>
    <x v="0"/>
    <x v="2"/>
    <n v="2.3013698630136985"/>
    <x v="14"/>
    <n v="40000"/>
    <n v="2000"/>
    <n v="2000"/>
    <n v="44000"/>
    <n v="3"/>
    <n v="3"/>
    <n v="5"/>
    <n v="3"/>
    <n v="3.5"/>
    <x v="1"/>
    <s v="Completed"/>
    <m/>
    <s v="yes"/>
  </r>
  <r>
    <s v="Ann Jacob"/>
    <x v="0"/>
    <x v="2"/>
    <x v="18"/>
    <s v="Active"/>
    <x v="1"/>
    <x v="7"/>
    <n v="2.3863013698630136"/>
    <x v="54"/>
    <n v="50000"/>
    <n v="0"/>
    <n v="2500"/>
    <n v="52500"/>
    <n v="5"/>
    <n v="3"/>
    <n v="4"/>
    <n v="1"/>
    <n v="3.25"/>
    <x v="1"/>
    <s v="Completed"/>
    <s v="yes"/>
    <s v="yes"/>
  </r>
  <r>
    <s v="Anna Ralph"/>
    <x v="0"/>
    <x v="1"/>
    <x v="18"/>
    <s v="Active"/>
    <x v="0"/>
    <x v="2"/>
    <n v="2.3863013698630136"/>
    <x v="54"/>
    <n v="70000"/>
    <n v="3500"/>
    <n v="3500"/>
    <n v="77000"/>
    <n v="4"/>
    <n v="4"/>
    <n v="3"/>
    <n v="4"/>
    <n v="3.75"/>
    <x v="1"/>
    <s v="In Progress"/>
    <m/>
    <m/>
  </r>
  <r>
    <s v="Carol Jeremy"/>
    <x v="0"/>
    <x v="1"/>
    <x v="18"/>
    <s v="Notice Period"/>
    <x v="1"/>
    <x v="0"/>
    <n v="2.3863013698630136"/>
    <x v="55"/>
    <n v="60000"/>
    <n v="3000"/>
    <n v="3000"/>
    <n v="66000"/>
    <n v="5"/>
    <n v="3"/>
    <n v="2"/>
    <n v="5"/>
    <n v="3.75"/>
    <x v="1"/>
    <s v="Completed"/>
    <m/>
    <m/>
  </r>
  <r>
    <s v="Elizabeth Eric"/>
    <x v="0"/>
    <x v="13"/>
    <x v="18"/>
    <s v="Notice Period"/>
    <x v="1"/>
    <x v="5"/>
    <n v="2.3863013698630136"/>
    <x v="56"/>
    <n v="100000"/>
    <n v="5000"/>
    <n v="5000"/>
    <n v="110000"/>
    <n v="4"/>
    <n v="3"/>
    <n v="5"/>
    <n v="2"/>
    <n v="3.5"/>
    <x v="1"/>
    <s v="In Progress"/>
    <m/>
    <s v="yes"/>
  </r>
  <r>
    <s v="Evelyn Charles"/>
    <x v="0"/>
    <x v="2"/>
    <x v="18"/>
    <s v="Active"/>
    <x v="0"/>
    <x v="2"/>
    <n v="2.3863013698630136"/>
    <x v="55"/>
    <n v="65000"/>
    <n v="6500"/>
    <n v="3250"/>
    <n v="74750"/>
    <n v="5"/>
    <n v="5"/>
    <n v="4"/>
    <n v="2"/>
    <n v="4"/>
    <x v="1"/>
    <s v="Completed"/>
    <m/>
    <s v="yes"/>
  </r>
  <r>
    <s v="Gloria Kenneth"/>
    <x v="0"/>
    <x v="2"/>
    <x v="18"/>
    <s v="Active"/>
    <x v="0"/>
    <x v="7"/>
    <n v="2.3863013698630136"/>
    <x v="54"/>
    <n v="60000"/>
    <n v="0"/>
    <n v="3000"/>
    <n v="63000"/>
    <n v="5"/>
    <n v="5"/>
    <n v="1"/>
    <n v="2"/>
    <n v="3.25"/>
    <x v="1"/>
    <s v="In Progress"/>
    <m/>
    <m/>
  </r>
  <r>
    <s v="Janet Patrick"/>
    <x v="0"/>
    <x v="2"/>
    <x v="18"/>
    <s v="Active"/>
    <x v="1"/>
    <x v="5"/>
    <n v="2.3863013698630136"/>
    <x v="55"/>
    <n v="70000"/>
    <n v="3500"/>
    <n v="3500"/>
    <n v="77000"/>
    <n v="5"/>
    <n v="3"/>
    <n v="4"/>
    <n v="3"/>
    <n v="3.75"/>
    <x v="1"/>
    <s v="In Progress"/>
    <m/>
    <m/>
  </r>
  <r>
    <s v="Keith Philip"/>
    <x v="0"/>
    <x v="23"/>
    <x v="18"/>
    <s v="Active"/>
    <x v="1"/>
    <x v="1"/>
    <n v="2.3863013698630136"/>
    <x v="57"/>
    <n v="260000"/>
    <n v="0"/>
    <n v="13000"/>
    <n v="273000"/>
    <n v="3"/>
    <n v="4"/>
    <n v="1"/>
    <n v="3"/>
    <n v="2.75"/>
    <x v="1"/>
    <s v="Completed"/>
    <m/>
    <m/>
  </r>
  <r>
    <s v="William Edward"/>
    <x v="1"/>
    <x v="6"/>
    <x v="18"/>
    <s v="Active"/>
    <x v="1"/>
    <x v="2"/>
    <n v="2.3863013698630136"/>
    <x v="58"/>
    <n v="170000"/>
    <n v="17000"/>
    <n v="8500"/>
    <n v="195500"/>
    <n v="5"/>
    <n v="4"/>
    <n v="3"/>
    <n v="4"/>
    <n v="4"/>
    <x v="1"/>
    <s v="Completed"/>
    <m/>
    <m/>
  </r>
  <r>
    <s v="Ashley Christian"/>
    <x v="0"/>
    <x v="3"/>
    <x v="19"/>
    <s v="Active"/>
    <x v="1"/>
    <x v="2"/>
    <n v="2.4684931506849317"/>
    <x v="23"/>
    <n v="60000"/>
    <n v="6000"/>
    <n v="3000"/>
    <n v="69000"/>
    <n v="5"/>
    <n v="5"/>
    <n v="4"/>
    <n v="2"/>
    <n v="4"/>
    <x v="1"/>
    <s v="In Progress"/>
    <m/>
    <m/>
  </r>
  <r>
    <s v="Cheryl Ethan"/>
    <x v="0"/>
    <x v="13"/>
    <x v="19"/>
    <s v="Active"/>
    <x v="1"/>
    <x v="4"/>
    <n v="2.4684931506849317"/>
    <x v="24"/>
    <n v="120000"/>
    <n v="0"/>
    <n v="6000"/>
    <n v="126000"/>
    <n v="5"/>
    <n v="4"/>
    <n v="1"/>
    <n v="2"/>
    <n v="3"/>
    <x v="1"/>
    <s v="In Progress"/>
    <m/>
    <m/>
  </r>
  <r>
    <s v="Frances Jonathan"/>
    <x v="0"/>
    <x v="2"/>
    <x v="19"/>
    <s v="Active"/>
    <x v="1"/>
    <x v="2"/>
    <n v="2.4684931506849317"/>
    <x v="24"/>
    <n v="45000"/>
    <n v="2250"/>
    <n v="2250"/>
    <n v="49500"/>
    <n v="4"/>
    <n v="3"/>
    <n v="5"/>
    <n v="2"/>
    <n v="3.5"/>
    <x v="1"/>
    <s v="In Progress"/>
    <s v="yes"/>
    <m/>
  </r>
  <r>
    <s v="Gloria Eugene"/>
    <x v="0"/>
    <x v="4"/>
    <x v="19"/>
    <s v="Active"/>
    <x v="1"/>
    <x v="3"/>
    <n v="2.4684931506849317"/>
    <x v="24"/>
    <n v="40000"/>
    <n v="0"/>
    <n v="2000"/>
    <n v="42000"/>
    <n v="3"/>
    <n v="3"/>
    <n v="4"/>
    <n v="3"/>
    <n v="3.25"/>
    <x v="1"/>
    <s v="In Progress"/>
    <m/>
    <m/>
  </r>
  <r>
    <s v="Jessica Brian"/>
    <x v="0"/>
    <x v="3"/>
    <x v="19"/>
    <s v="Notice Period"/>
    <x v="0"/>
    <x v="4"/>
    <n v="2.4684931506849317"/>
    <x v="24"/>
    <n v="45000"/>
    <n v="2250"/>
    <n v="2250"/>
    <n v="49500"/>
    <n v="3"/>
    <n v="4"/>
    <n v="5"/>
    <n v="3"/>
    <n v="3.75"/>
    <x v="1"/>
    <s v="In Progress"/>
    <m/>
    <m/>
  </r>
  <r>
    <s v="Judy John"/>
    <x v="0"/>
    <x v="4"/>
    <x v="19"/>
    <s v="Active"/>
    <x v="0"/>
    <x v="0"/>
    <n v="2.4684931506849317"/>
    <x v="24"/>
    <n v="40000"/>
    <n v="4000"/>
    <n v="2000"/>
    <n v="46000"/>
    <n v="5"/>
    <n v="3"/>
    <n v="5"/>
    <n v="4"/>
    <n v="4.25"/>
    <x v="0"/>
    <s v="In Progress"/>
    <m/>
    <m/>
  </r>
  <r>
    <s v="Julia Jesse"/>
    <x v="0"/>
    <x v="17"/>
    <x v="19"/>
    <s v="Active"/>
    <x v="0"/>
    <x v="4"/>
    <n v="2.4684931506849317"/>
    <x v="59"/>
    <n v="130000"/>
    <n v="6500"/>
    <n v="6500"/>
    <n v="143000"/>
    <n v="5"/>
    <n v="4"/>
    <n v="5"/>
    <n v="1"/>
    <n v="3.75"/>
    <x v="1"/>
    <s v="In Progress"/>
    <m/>
    <m/>
  </r>
  <r>
    <s v="Lori Joe"/>
    <x v="0"/>
    <x v="4"/>
    <x v="19"/>
    <s v="Notice Period"/>
    <x v="0"/>
    <x v="6"/>
    <n v="2.4684931506849317"/>
    <x v="24"/>
    <n v="50000"/>
    <n v="0"/>
    <n v="2500"/>
    <n v="52500"/>
    <n v="3"/>
    <n v="3"/>
    <n v="2"/>
    <n v="4"/>
    <n v="3"/>
    <x v="1"/>
    <s v="In Progress"/>
    <m/>
    <m/>
  </r>
  <r>
    <s v="Mary Steven"/>
    <x v="0"/>
    <x v="1"/>
    <x v="19"/>
    <s v="Active"/>
    <x v="0"/>
    <x v="2"/>
    <n v="2.4684931506849317"/>
    <x v="24"/>
    <n v="50000"/>
    <n v="0"/>
    <n v="2500"/>
    <n v="52500"/>
    <n v="5"/>
    <n v="2"/>
    <n v="2"/>
    <n v="3"/>
    <n v="3"/>
    <x v="1"/>
    <s v="Completed"/>
    <m/>
    <m/>
  </r>
  <r>
    <s v="Thomas George"/>
    <x v="1"/>
    <x v="16"/>
    <x v="19"/>
    <s v="Active"/>
    <x v="1"/>
    <x v="6"/>
    <n v="2.4684931506849317"/>
    <x v="59"/>
    <n v="90000"/>
    <n v="4500"/>
    <n v="4500"/>
    <n v="99000"/>
    <n v="4"/>
    <n v="4"/>
    <n v="3"/>
    <n v="3"/>
    <n v="3.5"/>
    <x v="1"/>
    <s v="Yet to Start"/>
    <m/>
    <m/>
  </r>
  <r>
    <s v="Amber Ronald"/>
    <x v="0"/>
    <x v="4"/>
    <x v="20"/>
    <s v="Active"/>
    <x v="1"/>
    <x v="0"/>
    <n v="2.5534246575342467"/>
    <x v="28"/>
    <n v="55000"/>
    <n v="2750"/>
    <n v="2750"/>
    <n v="60500"/>
    <n v="3"/>
    <n v="5"/>
    <n v="1"/>
    <n v="5"/>
    <n v="3.5"/>
    <x v="1"/>
    <s v="In Progress"/>
    <m/>
    <m/>
  </r>
  <r>
    <s v="Barbara Daniel"/>
    <x v="0"/>
    <x v="2"/>
    <x v="20"/>
    <s v="Active"/>
    <x v="1"/>
    <x v="9"/>
    <n v="2.5534246575342467"/>
    <x v="27"/>
    <n v="70000"/>
    <n v="0"/>
    <n v="3500"/>
    <n v="73500"/>
    <n v="3"/>
    <n v="3"/>
    <n v="5"/>
    <n v="2"/>
    <n v="3.25"/>
    <x v="1"/>
    <s v="Completed"/>
    <m/>
    <m/>
  </r>
  <r>
    <s v="Gloria Gerald"/>
    <x v="0"/>
    <x v="3"/>
    <x v="20"/>
    <s v="Active"/>
    <x v="1"/>
    <x v="2"/>
    <n v="2.5534246575342467"/>
    <x v="28"/>
    <n v="55000"/>
    <n v="0"/>
    <n v="2750"/>
    <n v="57750"/>
    <n v="3"/>
    <n v="3"/>
    <n v="1"/>
    <n v="3"/>
    <n v="2.5"/>
    <x v="1"/>
    <s v="Completed"/>
    <m/>
    <m/>
  </r>
  <r>
    <s v="Jordan Lawrence"/>
    <x v="1"/>
    <x v="2"/>
    <x v="20"/>
    <s v="Active"/>
    <x v="1"/>
    <x v="8"/>
    <n v="2.5534246575342467"/>
    <x v="28"/>
    <n v="50000"/>
    <n v="5000"/>
    <n v="2500"/>
    <n v="57500"/>
    <n v="5"/>
    <n v="5"/>
    <n v="3"/>
    <n v="4"/>
    <n v="4.25"/>
    <x v="0"/>
    <s v="Completed"/>
    <s v="yes"/>
    <m/>
  </r>
  <r>
    <s v="Raymond Roy"/>
    <x v="1"/>
    <x v="14"/>
    <x v="20"/>
    <s v="Active"/>
    <x v="1"/>
    <x v="2"/>
    <n v="2.5534246575342467"/>
    <x v="31"/>
    <n v="80000"/>
    <n v="4000"/>
    <n v="4000"/>
    <n v="88000"/>
    <n v="5"/>
    <n v="4"/>
    <n v="5"/>
    <n v="1"/>
    <n v="3.75"/>
    <x v="1"/>
    <s v="In Progress"/>
    <m/>
    <m/>
  </r>
  <r>
    <s v="Anna Ralph"/>
    <x v="0"/>
    <x v="3"/>
    <x v="21"/>
    <s v="Active"/>
    <x v="1"/>
    <x v="4"/>
    <n v="2.6356164383561644"/>
    <x v="32"/>
    <n v="50000"/>
    <n v="0"/>
    <n v="2500"/>
    <n v="52500"/>
    <n v="5"/>
    <n v="2"/>
    <n v="2"/>
    <n v="3"/>
    <n v="3"/>
    <x v="1"/>
    <s v="Completed"/>
    <m/>
    <m/>
  </r>
  <r>
    <s v="Hannah Jose"/>
    <x v="0"/>
    <x v="2"/>
    <x v="21"/>
    <s v="Active"/>
    <x v="1"/>
    <x v="4"/>
    <n v="2.6356164383561644"/>
    <x v="33"/>
    <n v="50000"/>
    <n v="2500"/>
    <n v="2500"/>
    <n v="55000"/>
    <n v="5"/>
    <n v="3"/>
    <n v="2"/>
    <n v="4"/>
    <n v="3.5"/>
    <x v="1"/>
    <s v="In Progress"/>
    <m/>
    <m/>
  </r>
  <r>
    <s v="Pamela Ryan"/>
    <x v="0"/>
    <x v="2"/>
    <x v="21"/>
    <s v="Active"/>
    <x v="1"/>
    <x v="5"/>
    <n v="2.6356164383561644"/>
    <x v="60"/>
    <n v="65000"/>
    <n v="9750"/>
    <n v="3250"/>
    <n v="78000"/>
    <n v="5"/>
    <n v="5"/>
    <n v="5"/>
    <n v="4"/>
    <n v="4.75"/>
    <x v="0"/>
    <s v="In Progress"/>
    <m/>
    <m/>
  </r>
  <r>
    <s v="Amber Jason"/>
    <x v="0"/>
    <x v="3"/>
    <x v="22"/>
    <s v="Active"/>
    <x v="0"/>
    <x v="0"/>
    <n v="2.7205479452054795"/>
    <x v="35"/>
    <n v="60000"/>
    <n v="3000"/>
    <n v="3000"/>
    <n v="66000"/>
    <n v="4"/>
    <n v="5"/>
    <n v="1"/>
    <n v="5"/>
    <n v="3.75"/>
    <x v="1"/>
    <s v="In Progress"/>
    <m/>
    <s v="yes"/>
  </r>
  <r>
    <s v="Ann Bryan"/>
    <x v="0"/>
    <x v="4"/>
    <x v="22"/>
    <s v="Notice Period"/>
    <x v="1"/>
    <x v="0"/>
    <n v="2.7205479452054795"/>
    <x v="35"/>
    <n v="55000"/>
    <n v="0"/>
    <n v="2750"/>
    <n v="57750"/>
    <n v="3"/>
    <n v="3"/>
    <n v="3"/>
    <n v="3"/>
    <n v="3"/>
    <x v="1"/>
    <s v="Completed"/>
    <m/>
    <m/>
  </r>
  <r>
    <s v="Beverly Joshua"/>
    <x v="0"/>
    <x v="2"/>
    <x v="22"/>
    <s v="Active"/>
    <x v="1"/>
    <x v="0"/>
    <n v="2.7205479452054795"/>
    <x v="35"/>
    <n v="40000"/>
    <n v="0"/>
    <n v="2000"/>
    <n v="42000"/>
    <n v="3"/>
    <n v="2"/>
    <n v="3"/>
    <n v="5"/>
    <n v="3.25"/>
    <x v="1"/>
    <s v="In Progress"/>
    <m/>
    <m/>
  </r>
  <r>
    <s v="Carolyn Matthew"/>
    <x v="0"/>
    <x v="1"/>
    <x v="22"/>
    <s v="Active"/>
    <x v="1"/>
    <x v="1"/>
    <n v="2.7205479452054795"/>
    <x v="35"/>
    <n v="55000"/>
    <n v="2750"/>
    <n v="2750"/>
    <n v="60500"/>
    <n v="4"/>
    <n v="3"/>
    <n v="3"/>
    <n v="4"/>
    <n v="3.5"/>
    <x v="1"/>
    <s v="In Progress"/>
    <m/>
    <m/>
  </r>
  <r>
    <s v="Elizabeth Ronald"/>
    <x v="0"/>
    <x v="2"/>
    <x v="22"/>
    <s v="Active"/>
    <x v="0"/>
    <x v="0"/>
    <n v="2.7205479452054795"/>
    <x v="36"/>
    <n v="70000"/>
    <n v="3500"/>
    <n v="3500"/>
    <n v="77000"/>
    <n v="5"/>
    <n v="3"/>
    <n v="3"/>
    <n v="3"/>
    <n v="3.5"/>
    <x v="1"/>
    <s v="In Progress"/>
    <m/>
    <m/>
  </r>
  <r>
    <s v="Frances Kenneth"/>
    <x v="0"/>
    <x v="2"/>
    <x v="22"/>
    <s v="Active"/>
    <x v="0"/>
    <x v="2"/>
    <n v="2.7205479452054795"/>
    <x v="36"/>
    <n v="55000"/>
    <n v="0"/>
    <n v="2750"/>
    <n v="57750"/>
    <n v="4"/>
    <n v="2"/>
    <n v="2"/>
    <n v="2"/>
    <n v="2.5"/>
    <x v="1"/>
    <s v="In Progress"/>
    <m/>
    <m/>
  </r>
  <r>
    <s v="Henry Lawrence"/>
    <x v="1"/>
    <x v="24"/>
    <x v="22"/>
    <s v="Active"/>
    <x v="1"/>
    <x v="0"/>
    <n v="2.7205479452054795"/>
    <x v="35"/>
    <n v="160000"/>
    <n v="16000"/>
    <n v="8000"/>
    <n v="184000"/>
    <n v="5"/>
    <n v="4"/>
    <n v="5"/>
    <n v="2"/>
    <n v="4"/>
    <x v="1"/>
    <s v="Completed"/>
    <s v="yes"/>
    <m/>
  </r>
  <r>
    <s v="Lisa Joshua"/>
    <x v="0"/>
    <x v="2"/>
    <x v="22"/>
    <s v="Active"/>
    <x v="1"/>
    <x v="3"/>
    <n v="2.7205479452054795"/>
    <x v="36"/>
    <n v="55000"/>
    <n v="5500"/>
    <n v="2750"/>
    <n v="63250"/>
    <n v="5"/>
    <n v="5"/>
    <n v="1"/>
    <n v="5"/>
    <n v="4"/>
    <x v="1"/>
    <s v="In Progress"/>
    <m/>
    <m/>
  </r>
  <r>
    <s v="Marilyn Bobby"/>
    <x v="0"/>
    <x v="0"/>
    <x v="22"/>
    <s v="Active"/>
    <x v="0"/>
    <x v="4"/>
    <n v="2.7205479452054795"/>
    <x v="35"/>
    <n v="55000"/>
    <n v="0"/>
    <n v="2750"/>
    <n v="57750"/>
    <n v="3"/>
    <n v="2"/>
    <n v="3"/>
    <n v="2"/>
    <n v="2.5"/>
    <x v="1"/>
    <s v="In Progress"/>
    <m/>
    <m/>
  </r>
  <r>
    <s v="Melissa Bruce"/>
    <x v="0"/>
    <x v="2"/>
    <x v="22"/>
    <s v="Active"/>
    <x v="1"/>
    <x v="0"/>
    <n v="2.7205479452054795"/>
    <x v="35"/>
    <n v="65000"/>
    <n v="3250"/>
    <n v="3250"/>
    <n v="71500"/>
    <n v="5"/>
    <n v="5"/>
    <n v="3"/>
    <n v="2"/>
    <n v="3.75"/>
    <x v="1"/>
    <s v="Completed"/>
    <m/>
    <m/>
  </r>
  <r>
    <s v="Michael Peter"/>
    <x v="1"/>
    <x v="19"/>
    <x v="22"/>
    <s v="Active"/>
    <x v="1"/>
    <x v="5"/>
    <n v="2.7205479452054795"/>
    <x v="61"/>
    <n v="210000"/>
    <n v="31500"/>
    <n v="10500"/>
    <n v="252000"/>
    <n v="5"/>
    <n v="5"/>
    <n v="4"/>
    <n v="5"/>
    <n v="4.75"/>
    <x v="0"/>
    <s v="Completed"/>
    <m/>
    <m/>
  </r>
  <r>
    <s v="Noah Russell"/>
    <x v="1"/>
    <x v="8"/>
    <x v="22"/>
    <s v="Active"/>
    <x v="1"/>
    <x v="2"/>
    <n v="2.7205479452054795"/>
    <x v="36"/>
    <n v="160000"/>
    <n v="8000"/>
    <n v="8000"/>
    <n v="176000"/>
    <n v="5"/>
    <n v="4"/>
    <n v="1"/>
    <n v="5"/>
    <n v="3.75"/>
    <x v="1"/>
    <s v="Completed"/>
    <m/>
    <m/>
  </r>
  <r>
    <s v="Raymond Raymond"/>
    <x v="1"/>
    <x v="9"/>
    <x v="22"/>
    <s v="Active"/>
    <x v="1"/>
    <x v="4"/>
    <n v="2.7205479452054795"/>
    <x v="62"/>
    <n v="170000"/>
    <n v="25500"/>
    <n v="8500"/>
    <n v="204000"/>
    <n v="5"/>
    <n v="5"/>
    <n v="5"/>
    <n v="5"/>
    <n v="5"/>
    <x v="0"/>
    <s v="Yet to Start"/>
    <m/>
    <m/>
  </r>
  <r>
    <s v="Roger Christopher"/>
    <x v="1"/>
    <x v="12"/>
    <x v="22"/>
    <s v="Notice Period"/>
    <x v="0"/>
    <x v="3"/>
    <n v="2.7205479452054795"/>
    <x v="36"/>
    <n v="80000"/>
    <n v="0"/>
    <n v="4000"/>
    <n v="84000"/>
    <n v="5"/>
    <n v="3"/>
    <n v="2"/>
    <n v="2"/>
    <n v="3"/>
    <x v="1"/>
    <s v="Completed"/>
    <m/>
    <m/>
  </r>
  <r>
    <s v="Sandra Walter"/>
    <x v="0"/>
    <x v="0"/>
    <x v="22"/>
    <s v="Active"/>
    <x v="1"/>
    <x v="2"/>
    <n v="2.7205479452054795"/>
    <x v="35"/>
    <n v="45000"/>
    <n v="2250"/>
    <n v="2250"/>
    <n v="49500"/>
    <n v="5"/>
    <n v="5"/>
    <n v="3"/>
    <n v="1"/>
    <n v="3.5"/>
    <x v="1"/>
    <s v="Completed"/>
    <m/>
    <m/>
  </r>
  <r>
    <s v="Alexis Russell"/>
    <x v="0"/>
    <x v="3"/>
    <x v="23"/>
    <s v="Active"/>
    <x v="1"/>
    <x v="2"/>
    <n v="2.8"/>
    <x v="63"/>
    <n v="55000"/>
    <n v="0"/>
    <n v="2750"/>
    <n v="57750"/>
    <n v="4"/>
    <n v="2"/>
    <n v="1"/>
    <n v="3"/>
    <n v="2.5"/>
    <x v="1"/>
    <s v="In Progress"/>
    <m/>
    <m/>
  </r>
  <r>
    <s v="Arthur Carl"/>
    <x v="1"/>
    <x v="4"/>
    <x v="23"/>
    <s v="Active"/>
    <x v="1"/>
    <x v="8"/>
    <n v="2.8"/>
    <x v="63"/>
    <n v="45000"/>
    <n v="2250"/>
    <n v="2250"/>
    <n v="49500"/>
    <n v="3"/>
    <n v="3"/>
    <n v="5"/>
    <n v="4"/>
    <n v="3.75"/>
    <x v="1"/>
    <s v="Completed"/>
    <s v="yes"/>
    <m/>
  </r>
  <r>
    <s v="Brandon Jesse"/>
    <x v="1"/>
    <x v="9"/>
    <x v="23"/>
    <s v="Notice Period"/>
    <x v="1"/>
    <x v="1"/>
    <n v="2.8"/>
    <x v="64"/>
    <n v="160000"/>
    <n v="8000"/>
    <n v="8000"/>
    <n v="176000"/>
    <n v="5"/>
    <n v="5"/>
    <n v="2"/>
    <n v="3"/>
    <n v="3.75"/>
    <x v="1"/>
    <s v="Completed"/>
    <s v="yes"/>
    <m/>
  </r>
  <r>
    <s v="Denise Alexander"/>
    <x v="0"/>
    <x v="3"/>
    <x v="23"/>
    <s v="Active"/>
    <x v="1"/>
    <x v="0"/>
    <n v="2.8"/>
    <x v="65"/>
    <n v="60000"/>
    <n v="9000"/>
    <n v="3000"/>
    <n v="72000"/>
    <n v="5"/>
    <n v="5"/>
    <n v="4"/>
    <n v="4"/>
    <n v="4.5"/>
    <x v="0"/>
    <s v="In Progress"/>
    <s v="yes"/>
    <m/>
  </r>
  <r>
    <s v="Joseph Joshua"/>
    <x v="1"/>
    <x v="15"/>
    <x v="23"/>
    <s v="Active"/>
    <x v="0"/>
    <x v="9"/>
    <n v="2.8"/>
    <x v="66"/>
    <n v="240000"/>
    <n v="36000"/>
    <n v="12000"/>
    <n v="288000"/>
    <n v="5"/>
    <n v="4"/>
    <n v="5"/>
    <n v="4"/>
    <n v="4.5"/>
    <x v="0"/>
    <s v="Completed"/>
    <s v="yes"/>
    <m/>
  </r>
  <r>
    <s v="Linda Randy"/>
    <x v="0"/>
    <x v="1"/>
    <x v="23"/>
    <s v="Active"/>
    <x v="0"/>
    <x v="2"/>
    <n v="2.8"/>
    <x v="63"/>
    <n v="40000"/>
    <n v="2000"/>
    <n v="2000"/>
    <n v="44000"/>
    <n v="5"/>
    <n v="4"/>
    <n v="4"/>
    <n v="2"/>
    <n v="3.75"/>
    <x v="1"/>
    <s v="In Progress"/>
    <s v="yes"/>
    <m/>
  </r>
  <r>
    <s v="Pamela Alan"/>
    <x v="0"/>
    <x v="4"/>
    <x v="23"/>
    <s v="Active"/>
    <x v="1"/>
    <x v="0"/>
    <n v="2.8"/>
    <x v="67"/>
    <n v="40000"/>
    <n v="0"/>
    <n v="2000"/>
    <n v="42000"/>
    <n v="3"/>
    <n v="3"/>
    <n v="2"/>
    <n v="3"/>
    <n v="2.75"/>
    <x v="1"/>
    <s v="Completed"/>
    <s v="yes"/>
    <m/>
  </r>
  <r>
    <s v="Teresa Steven"/>
    <x v="0"/>
    <x v="0"/>
    <x v="23"/>
    <s v="Notice Period"/>
    <x v="0"/>
    <x v="3"/>
    <n v="2.8"/>
    <x v="65"/>
    <n v="65000"/>
    <n v="0"/>
    <n v="3250"/>
    <n v="68250"/>
    <n v="5"/>
    <n v="2"/>
    <n v="4"/>
    <n v="2"/>
    <n v="3.25"/>
    <x v="1"/>
    <s v="Completed"/>
    <s v="yes"/>
    <m/>
  </r>
  <r>
    <s v="Terry Ronald"/>
    <x v="1"/>
    <x v="13"/>
    <x v="23"/>
    <s v="Active"/>
    <x v="1"/>
    <x v="0"/>
    <n v="2.8"/>
    <x v="65"/>
    <n v="130000"/>
    <n v="6500"/>
    <n v="6500"/>
    <n v="143000"/>
    <n v="5"/>
    <n v="2"/>
    <n v="4"/>
    <n v="3"/>
    <n v="3.5"/>
    <x v="1"/>
    <s v="Yet to Start"/>
    <s v="yes"/>
    <m/>
  </r>
  <r>
    <s v="Vincent Lawrence"/>
    <x v="1"/>
    <x v="2"/>
    <x v="23"/>
    <s v="Active"/>
    <x v="1"/>
    <x v="5"/>
    <n v="2.8"/>
    <x v="67"/>
    <n v="45000"/>
    <n v="2250"/>
    <n v="2250"/>
    <n v="49500"/>
    <n v="4"/>
    <n v="3"/>
    <n v="2"/>
    <n v="5"/>
    <n v="3.5"/>
    <x v="1"/>
    <s v="In Progress"/>
    <s v="yes"/>
    <m/>
  </r>
  <r>
    <s v="Brenda Albert"/>
    <x v="0"/>
    <x v="4"/>
    <x v="24"/>
    <s v="Active"/>
    <x v="0"/>
    <x v="3"/>
    <n v="2.8849315068493149"/>
    <x v="68"/>
    <n v="45000"/>
    <n v="0"/>
    <n v="2250"/>
    <n v="47250"/>
    <n v="4"/>
    <n v="3"/>
    <n v="2"/>
    <n v="2"/>
    <n v="2.75"/>
    <x v="1"/>
    <s v="Completed"/>
    <s v="yes"/>
    <m/>
  </r>
  <r>
    <s v="Carl Samuel"/>
    <x v="1"/>
    <x v="0"/>
    <x v="24"/>
    <s v="Active"/>
    <x v="0"/>
    <x v="1"/>
    <n v="2.8849315068493149"/>
    <x v="68"/>
    <n v="70000"/>
    <n v="7000"/>
    <n v="3500"/>
    <n v="80500"/>
    <n v="5"/>
    <n v="2"/>
    <n v="4"/>
    <n v="5"/>
    <n v="4"/>
    <x v="1"/>
    <s v="In Progress"/>
    <s v="yes"/>
    <m/>
  </r>
  <r>
    <s v="Dorothy Ronald"/>
    <x v="0"/>
    <x v="25"/>
    <x v="24"/>
    <s v="Notice Period"/>
    <x v="0"/>
    <x v="1"/>
    <n v="2.8849315068493149"/>
    <x v="68"/>
    <n v="90000"/>
    <n v="4500"/>
    <n v="4500"/>
    <n v="99000"/>
    <n v="5"/>
    <n v="4"/>
    <n v="2"/>
    <n v="4"/>
    <n v="3.75"/>
    <x v="1"/>
    <s v="Completed"/>
    <s v="yes"/>
    <m/>
  </r>
  <r>
    <s v="Dylan Kevin"/>
    <x v="0"/>
    <x v="26"/>
    <x v="24"/>
    <s v="Active"/>
    <x v="1"/>
    <x v="2"/>
    <n v="2.8849315068493149"/>
    <x v="69"/>
    <n v="230000"/>
    <n v="11500"/>
    <n v="11500"/>
    <n v="253000"/>
    <n v="4"/>
    <n v="2"/>
    <n v="5"/>
    <n v="4"/>
    <n v="3.75"/>
    <x v="1"/>
    <s v="In Progress"/>
    <s v="yes"/>
    <m/>
  </r>
  <r>
    <s v="Ethan Harry"/>
    <x v="0"/>
    <x v="26"/>
    <x v="24"/>
    <s v="Active"/>
    <x v="1"/>
    <x v="0"/>
    <n v="2.8849315068493149"/>
    <x v="70"/>
    <n v="220000"/>
    <n v="22000"/>
    <n v="11000"/>
    <n v="253000"/>
    <n v="5"/>
    <n v="2"/>
    <n v="5"/>
    <n v="5"/>
    <n v="4.25"/>
    <x v="0"/>
    <s v="In Progress"/>
    <s v="yes"/>
    <m/>
  </r>
  <r>
    <s v="Gabriel Christian"/>
    <x v="1"/>
    <x v="9"/>
    <x v="24"/>
    <s v="Active"/>
    <x v="1"/>
    <x v="3"/>
    <n v="2.8849315068493149"/>
    <x v="71"/>
    <n v="150000"/>
    <n v="0"/>
    <n v="7500"/>
    <n v="157500"/>
    <n v="4"/>
    <n v="3"/>
    <n v="1"/>
    <n v="2"/>
    <n v="2.5"/>
    <x v="1"/>
    <s v="In Progress"/>
    <s v="yes"/>
    <m/>
  </r>
  <r>
    <s v="Kathryn Adam"/>
    <x v="0"/>
    <x v="1"/>
    <x v="24"/>
    <s v="Active"/>
    <x v="1"/>
    <x v="1"/>
    <n v="2.8849315068493149"/>
    <x v="72"/>
    <n v="50000"/>
    <n v="0"/>
    <n v="2500"/>
    <n v="52500"/>
    <n v="4"/>
    <n v="2"/>
    <n v="1"/>
    <n v="2"/>
    <n v="2.25"/>
    <x v="1"/>
    <s v="Completed"/>
    <m/>
    <m/>
  </r>
  <r>
    <s v="Kimberly Nathan"/>
    <x v="0"/>
    <x v="10"/>
    <x v="24"/>
    <s v="Active"/>
    <x v="1"/>
    <x v="5"/>
    <n v="2.8849315068493149"/>
    <x v="72"/>
    <n v="80000"/>
    <n v="4000"/>
    <n v="4000"/>
    <n v="88000"/>
    <n v="5"/>
    <n v="3"/>
    <n v="1"/>
    <n v="5"/>
    <n v="3.5"/>
    <x v="1"/>
    <s v="In Progress"/>
    <m/>
    <m/>
  </r>
  <r>
    <s v="Louis Bryan"/>
    <x v="0"/>
    <x v="6"/>
    <x v="24"/>
    <s v="Active"/>
    <x v="1"/>
    <x v="3"/>
    <n v="2.8849315068493149"/>
    <x v="73"/>
    <n v="140000"/>
    <n v="7000"/>
    <n v="7000"/>
    <n v="154000"/>
    <n v="5"/>
    <n v="4"/>
    <n v="2"/>
    <n v="3"/>
    <n v="3.5"/>
    <x v="1"/>
    <s v="Yet to Start"/>
    <m/>
    <m/>
  </r>
  <r>
    <s v="Nicholas Austin"/>
    <x v="1"/>
    <x v="19"/>
    <x v="24"/>
    <s v="Active"/>
    <x v="1"/>
    <x v="3"/>
    <n v="2.8849315068493149"/>
    <x v="73"/>
    <n v="250000"/>
    <n v="12500"/>
    <n v="12500"/>
    <n v="275000"/>
    <n v="5"/>
    <n v="3"/>
    <n v="1"/>
    <n v="5"/>
    <n v="3.5"/>
    <x v="1"/>
    <s v="In Progress"/>
    <m/>
    <m/>
  </r>
  <r>
    <s v="Nicole Benjamin"/>
    <x v="0"/>
    <x v="4"/>
    <x v="24"/>
    <s v="Active"/>
    <x v="0"/>
    <x v="2"/>
    <n v="2.8849315068493149"/>
    <x v="68"/>
    <n v="55000"/>
    <n v="5500"/>
    <n v="2750"/>
    <n v="63250"/>
    <n v="5"/>
    <n v="2"/>
    <n v="5"/>
    <n v="5"/>
    <n v="4.25"/>
    <x v="0"/>
    <s v="Completed"/>
    <s v="yes"/>
    <m/>
  </r>
  <r>
    <s v="Steven Gregory"/>
    <x v="1"/>
    <x v="5"/>
    <x v="24"/>
    <s v="Active"/>
    <x v="1"/>
    <x v="2"/>
    <n v="2.8849315068493149"/>
    <x v="74"/>
    <n v="170000"/>
    <n v="0"/>
    <n v="8500"/>
    <n v="178500"/>
    <n v="5"/>
    <n v="2"/>
    <n v="1"/>
    <n v="3"/>
    <n v="2.75"/>
    <x v="1"/>
    <s v="Completed"/>
    <m/>
    <s v="yes"/>
  </r>
  <r>
    <s v="Evelyn Harry"/>
    <x v="0"/>
    <x v="17"/>
    <x v="25"/>
    <s v="Active"/>
    <x v="0"/>
    <x v="1"/>
    <n v="2.9698630136986299"/>
    <x v="75"/>
    <n v="80000"/>
    <n v="0"/>
    <n v="4000"/>
    <n v="84000"/>
    <n v="4"/>
    <n v="3"/>
    <n v="4"/>
    <n v="1"/>
    <n v="3"/>
    <x v="1"/>
    <s v="Completed"/>
    <m/>
    <m/>
  </r>
  <r>
    <s v="Evelyn Walter"/>
    <x v="0"/>
    <x v="3"/>
    <x v="25"/>
    <s v="Active"/>
    <x v="1"/>
    <x v="5"/>
    <n v="2.9698630136986299"/>
    <x v="76"/>
    <n v="45000"/>
    <n v="6750"/>
    <n v="2250"/>
    <n v="54000"/>
    <n v="5"/>
    <n v="5"/>
    <n v="5"/>
    <n v="3"/>
    <n v="4.5"/>
    <x v="0"/>
    <s v="In Progress"/>
    <m/>
    <m/>
  </r>
  <r>
    <s v="Juan Gerald"/>
    <x v="0"/>
    <x v="24"/>
    <x v="25"/>
    <s v="Active"/>
    <x v="0"/>
    <x v="2"/>
    <n v="2.9698630136986299"/>
    <x v="77"/>
    <n v="200000"/>
    <n v="20000"/>
    <n v="10000"/>
    <n v="230000"/>
    <n v="5"/>
    <n v="4"/>
    <n v="5"/>
    <n v="3"/>
    <n v="4.25"/>
    <x v="0"/>
    <s v="Completed"/>
    <m/>
    <m/>
  </r>
  <r>
    <s v="Martha Russell"/>
    <x v="0"/>
    <x v="3"/>
    <x v="25"/>
    <s v="Active"/>
    <x v="1"/>
    <x v="0"/>
    <n v="2.9698630136986299"/>
    <x v="76"/>
    <n v="50000"/>
    <n v="5000"/>
    <n v="2500"/>
    <n v="57500"/>
    <n v="5"/>
    <n v="2"/>
    <n v="5"/>
    <n v="4"/>
    <n v="4"/>
    <x v="1"/>
    <s v="In Progress"/>
    <m/>
    <m/>
  </r>
  <r>
    <s v="Natalie William"/>
    <x v="0"/>
    <x v="1"/>
    <x v="25"/>
    <s v="Active"/>
    <x v="1"/>
    <x v="2"/>
    <n v="2.9698630136986299"/>
    <x v="76"/>
    <n v="55000"/>
    <n v="0"/>
    <n v="2750"/>
    <n v="57750"/>
    <n v="3"/>
    <n v="3"/>
    <n v="3"/>
    <n v="2"/>
    <n v="2.75"/>
    <x v="1"/>
    <s v="Completed"/>
    <m/>
    <m/>
  </r>
  <r>
    <s v="Richard Timothy"/>
    <x v="1"/>
    <x v="0"/>
    <x v="25"/>
    <s v="Active"/>
    <x v="1"/>
    <x v="2"/>
    <n v="2.9698630136986299"/>
    <x v="76"/>
    <n v="40000"/>
    <n v="2000"/>
    <n v="2000"/>
    <n v="44000"/>
    <n v="3"/>
    <n v="4"/>
    <n v="3"/>
    <n v="4"/>
    <n v="3.5"/>
    <x v="1"/>
    <s v="Completed"/>
    <m/>
    <m/>
  </r>
  <r>
    <s v="Steven Noah"/>
    <x v="1"/>
    <x v="2"/>
    <x v="25"/>
    <s v="Active"/>
    <x v="0"/>
    <x v="5"/>
    <n v="2.9698630136986299"/>
    <x v="78"/>
    <n v="55000"/>
    <n v="2750"/>
    <n v="2750"/>
    <n v="60500"/>
    <n v="5"/>
    <n v="3"/>
    <n v="3"/>
    <n v="3"/>
    <n v="3.5"/>
    <x v="1"/>
    <s v="Pending Approval"/>
    <m/>
    <m/>
  </r>
  <r>
    <s v="Susan Lawrence"/>
    <x v="0"/>
    <x v="2"/>
    <x v="25"/>
    <s v="Active"/>
    <x v="1"/>
    <x v="3"/>
    <n v="2.9698630136986299"/>
    <x v="78"/>
    <n v="55000"/>
    <n v="0"/>
    <n v="2750"/>
    <n v="57750"/>
    <n v="5"/>
    <n v="2"/>
    <n v="2"/>
    <n v="1"/>
    <n v="2.5"/>
    <x v="1"/>
    <s v="Completed"/>
    <m/>
    <m/>
  </r>
  <r>
    <s v="Tyler Steven"/>
    <x v="1"/>
    <x v="14"/>
    <x v="25"/>
    <s v="Active"/>
    <x v="0"/>
    <x v="2"/>
    <n v="2.9698630136986299"/>
    <x v="76"/>
    <n v="120000"/>
    <n v="12000"/>
    <n v="6000"/>
    <n v="138000"/>
    <n v="5"/>
    <n v="1"/>
    <n v="5"/>
    <n v="5"/>
    <n v="4"/>
    <x v="1"/>
    <s v="In Progress"/>
    <m/>
    <m/>
  </r>
  <r>
    <s v="Ann Henry"/>
    <x v="0"/>
    <x v="4"/>
    <x v="26"/>
    <s v="Active"/>
    <x v="1"/>
    <x v="9"/>
    <n v="3.0520547945205481"/>
    <x v="79"/>
    <n v="70000"/>
    <n v="0"/>
    <n v="3500"/>
    <n v="73500"/>
    <n v="2"/>
    <n v="3"/>
    <n v="4"/>
    <n v="2"/>
    <n v="2.75"/>
    <x v="1"/>
    <s v="In Progress"/>
    <m/>
    <m/>
  </r>
  <r>
    <s v="Cheryl Alexander"/>
    <x v="0"/>
    <x v="4"/>
    <x v="26"/>
    <s v="Active"/>
    <x v="1"/>
    <x v="2"/>
    <n v="3.0520547945205481"/>
    <x v="79"/>
    <n v="50000"/>
    <n v="0"/>
    <n v="2500"/>
    <n v="52500"/>
    <n v="4"/>
    <n v="2"/>
    <n v="2"/>
    <n v="3"/>
    <n v="2.75"/>
    <x v="1"/>
    <s v="In Progress"/>
    <m/>
    <m/>
  </r>
  <r>
    <s v="David Kenneth"/>
    <x v="1"/>
    <x v="24"/>
    <x v="26"/>
    <s v="Active"/>
    <x v="1"/>
    <x v="2"/>
    <n v="3.0520547945205481"/>
    <x v="80"/>
    <n v="180000"/>
    <n v="0"/>
    <n v="9000"/>
    <n v="189000"/>
    <n v="5"/>
    <n v="1"/>
    <n v="2"/>
    <n v="4"/>
    <n v="3"/>
    <x v="1"/>
    <s v="Completed"/>
    <m/>
    <m/>
  </r>
  <r>
    <s v="Denise Matthew"/>
    <x v="0"/>
    <x v="3"/>
    <x v="26"/>
    <s v="Active"/>
    <x v="1"/>
    <x v="9"/>
    <n v="3.0520547945205481"/>
    <x v="79"/>
    <n v="70000"/>
    <n v="3500"/>
    <n v="3500"/>
    <n v="77000"/>
    <n v="5"/>
    <n v="3"/>
    <n v="3"/>
    <n v="4"/>
    <n v="3.75"/>
    <x v="1"/>
    <s v="Completed"/>
    <m/>
    <m/>
  </r>
  <r>
    <s v="Lisa Justin"/>
    <x v="0"/>
    <x v="2"/>
    <x v="26"/>
    <s v="Active"/>
    <x v="1"/>
    <x v="2"/>
    <n v="3.0520547945205481"/>
    <x v="81"/>
    <n v="65000"/>
    <n v="6500"/>
    <n v="3250"/>
    <n v="74750"/>
    <n v="4"/>
    <n v="4"/>
    <n v="4"/>
    <n v="5"/>
    <n v="4.25"/>
    <x v="0"/>
    <s v="Completed"/>
    <s v="yes"/>
    <m/>
  </r>
  <r>
    <s v="Rachel Gerald"/>
    <x v="0"/>
    <x v="3"/>
    <x v="26"/>
    <s v="Active"/>
    <x v="0"/>
    <x v="2"/>
    <n v="3.0520547945205481"/>
    <x v="82"/>
    <n v="55000"/>
    <n v="0"/>
    <n v="2750"/>
    <n v="57750"/>
    <n v="2"/>
    <n v="4"/>
    <n v="1"/>
    <n v="4"/>
    <n v="2.75"/>
    <x v="1"/>
    <s v="Yet to Start"/>
    <m/>
    <m/>
  </r>
  <r>
    <s v="Shirley John"/>
    <x v="0"/>
    <x v="0"/>
    <x v="26"/>
    <s v="Active"/>
    <x v="1"/>
    <x v="3"/>
    <n v="3.0520547945205481"/>
    <x v="82"/>
    <n v="60000"/>
    <n v="0"/>
    <n v="3000"/>
    <n v="63000"/>
    <n v="4"/>
    <n v="4"/>
    <n v="1"/>
    <n v="3"/>
    <n v="3"/>
    <x v="1"/>
    <s v="Yet to Start"/>
    <m/>
    <m/>
  </r>
  <r>
    <s v="Tyler Keith"/>
    <x v="0"/>
    <x v="5"/>
    <x v="26"/>
    <s v="Active"/>
    <x v="0"/>
    <x v="4"/>
    <n v="3.0520547945205481"/>
    <x v="80"/>
    <n v="140000"/>
    <n v="7000"/>
    <n v="7000"/>
    <n v="154000"/>
    <n v="4"/>
    <n v="5"/>
    <n v="4"/>
    <n v="2"/>
    <n v="3.75"/>
    <x v="1"/>
    <s v="Pending Approval"/>
    <m/>
    <m/>
  </r>
  <r>
    <s v="Benjamin Daniel"/>
    <x v="1"/>
    <x v="0"/>
    <x v="27"/>
    <s v="Active"/>
    <x v="0"/>
    <x v="8"/>
    <n v="3.1369863013698631"/>
    <x v="83"/>
    <n v="55000"/>
    <n v="0"/>
    <n v="2750"/>
    <n v="57750"/>
    <n v="4"/>
    <n v="3"/>
    <n v="1"/>
    <n v="4"/>
    <n v="3"/>
    <x v="1"/>
    <s v="Completed"/>
    <m/>
    <m/>
  </r>
  <r>
    <s v="Diana Austin"/>
    <x v="0"/>
    <x v="3"/>
    <x v="27"/>
    <s v="Active"/>
    <x v="1"/>
    <x v="0"/>
    <n v="3.1369863013698631"/>
    <x v="84"/>
    <n v="65000"/>
    <n v="9750"/>
    <n v="3250"/>
    <n v="78000"/>
    <n v="3"/>
    <n v="5"/>
    <n v="5"/>
    <n v="5"/>
    <n v="4.5"/>
    <x v="0"/>
    <s v="Completed"/>
    <m/>
    <m/>
  </r>
  <r>
    <s v="Diana Keith"/>
    <x v="0"/>
    <x v="2"/>
    <x v="27"/>
    <s v="Active"/>
    <x v="1"/>
    <x v="0"/>
    <n v="3.1369863013698631"/>
    <x v="84"/>
    <n v="40000"/>
    <n v="2000"/>
    <n v="2000"/>
    <n v="44000"/>
    <n v="5"/>
    <n v="2"/>
    <n v="4"/>
    <n v="3"/>
    <n v="3.5"/>
    <x v="1"/>
    <s v="In Progress"/>
    <m/>
    <m/>
  </r>
  <r>
    <s v="Evelyn Jordan"/>
    <x v="0"/>
    <x v="4"/>
    <x v="27"/>
    <s v="Active"/>
    <x v="0"/>
    <x v="3"/>
    <n v="3.1369863013698631"/>
    <x v="84"/>
    <n v="50000"/>
    <n v="0"/>
    <n v="2500"/>
    <n v="52500"/>
    <n v="3"/>
    <n v="4"/>
    <n v="3"/>
    <n v="2"/>
    <n v="3"/>
    <x v="1"/>
    <s v="In Progress"/>
    <m/>
    <m/>
  </r>
  <r>
    <s v="Judith Nicholas"/>
    <x v="0"/>
    <x v="3"/>
    <x v="27"/>
    <s v="Notice Period"/>
    <x v="1"/>
    <x v="1"/>
    <n v="3.1369863013698631"/>
    <x v="84"/>
    <n v="70000"/>
    <n v="0"/>
    <n v="3500"/>
    <n v="73500"/>
    <n v="5"/>
    <n v="3"/>
    <n v="2"/>
    <n v="2"/>
    <n v="3"/>
    <x v="1"/>
    <s v="In Progress"/>
    <m/>
    <m/>
  </r>
  <r>
    <s v="Pamela Ryan"/>
    <x v="0"/>
    <x v="0"/>
    <x v="27"/>
    <s v="Active"/>
    <x v="1"/>
    <x v="2"/>
    <n v="3.1369863013698631"/>
    <x v="83"/>
    <n v="70000"/>
    <n v="0"/>
    <n v="3500"/>
    <n v="73500"/>
    <n v="3"/>
    <n v="4"/>
    <n v="1"/>
    <n v="5"/>
    <n v="3.25"/>
    <x v="1"/>
    <s v="In Progress"/>
    <m/>
    <m/>
  </r>
  <r>
    <s v="Peter Tyler"/>
    <x v="1"/>
    <x v="25"/>
    <x v="27"/>
    <s v="Notice Period"/>
    <x v="1"/>
    <x v="8"/>
    <n v="3.1369863013698631"/>
    <x v="85"/>
    <n v="90000"/>
    <n v="4500"/>
    <n v="4500"/>
    <n v="99000"/>
    <n v="3"/>
    <n v="4"/>
    <n v="3"/>
    <n v="5"/>
    <n v="3.75"/>
    <x v="1"/>
    <s v="Yet to Start"/>
    <m/>
    <m/>
  </r>
  <r>
    <s v="Angela Eric"/>
    <x v="0"/>
    <x v="0"/>
    <x v="28"/>
    <s v="Active"/>
    <x v="1"/>
    <x v="0"/>
    <n v="3.2191780821917808"/>
    <x v="86"/>
    <n v="45000"/>
    <n v="0"/>
    <n v="2250"/>
    <n v="47250"/>
    <n v="2"/>
    <n v="2"/>
    <n v="3"/>
    <n v="2"/>
    <n v="2.25"/>
    <x v="1"/>
    <s v="In Progress"/>
    <m/>
    <m/>
  </r>
  <r>
    <s v="Cynthia Harold"/>
    <x v="0"/>
    <x v="1"/>
    <x v="28"/>
    <s v="Active"/>
    <x v="1"/>
    <x v="2"/>
    <n v="3.2191780821917808"/>
    <x v="86"/>
    <n v="65000"/>
    <n v="0"/>
    <n v="3250"/>
    <n v="68250"/>
    <n v="5"/>
    <n v="2"/>
    <n v="3"/>
    <n v="1"/>
    <n v="2.75"/>
    <x v="1"/>
    <s v="Completed"/>
    <m/>
    <m/>
  </r>
  <r>
    <s v="Evelyn Patrick"/>
    <x v="0"/>
    <x v="20"/>
    <x v="28"/>
    <s v="Active"/>
    <x v="1"/>
    <x v="5"/>
    <n v="3.2191780821917808"/>
    <x v="87"/>
    <n v="130000"/>
    <n v="19500"/>
    <n v="6500"/>
    <n v="156000"/>
    <n v="4"/>
    <n v="4"/>
    <n v="5"/>
    <n v="5"/>
    <n v="4.5"/>
    <x v="0"/>
    <s v="In Progress"/>
    <s v="yes"/>
    <m/>
  </r>
  <r>
    <s v="Barbara William"/>
    <x v="0"/>
    <x v="2"/>
    <x v="29"/>
    <s v="Active"/>
    <x v="0"/>
    <x v="2"/>
    <n v="3.3041095890410959"/>
    <x v="88"/>
    <n v="70000"/>
    <n v="0"/>
    <n v="3500"/>
    <n v="73500"/>
    <n v="5"/>
    <n v="4"/>
    <n v="2"/>
    <n v="2"/>
    <n v="3.25"/>
    <x v="1"/>
    <s v="In Progress"/>
    <m/>
    <m/>
  </r>
  <r>
    <s v="Ethan Justin"/>
    <x v="1"/>
    <x v="13"/>
    <x v="29"/>
    <s v="Active"/>
    <x v="1"/>
    <x v="0"/>
    <n v="3.3041095890410959"/>
    <x v="89"/>
    <n v="120000"/>
    <n v="0"/>
    <n v="6000"/>
    <n v="126000"/>
    <n v="5"/>
    <n v="2"/>
    <n v="1"/>
    <n v="5"/>
    <n v="3.25"/>
    <x v="1"/>
    <s v="In Progress"/>
    <m/>
    <m/>
  </r>
  <r>
    <s v="Janet Patrick"/>
    <x v="0"/>
    <x v="3"/>
    <x v="29"/>
    <s v="Active"/>
    <x v="0"/>
    <x v="2"/>
    <n v="3.3041095890410959"/>
    <x v="90"/>
    <n v="40000"/>
    <n v="2000"/>
    <n v="2000"/>
    <n v="44000"/>
    <n v="5"/>
    <n v="3"/>
    <n v="5"/>
    <n v="2"/>
    <n v="3.75"/>
    <x v="1"/>
    <s v="In Progress"/>
    <m/>
    <m/>
  </r>
  <r>
    <s v="Janet Roger"/>
    <x v="0"/>
    <x v="1"/>
    <x v="29"/>
    <s v="Active"/>
    <x v="1"/>
    <x v="7"/>
    <n v="3.3041095890410959"/>
    <x v="88"/>
    <n v="70000"/>
    <n v="7000"/>
    <n v="3500"/>
    <n v="80500"/>
    <n v="5"/>
    <n v="4"/>
    <n v="5"/>
    <n v="3"/>
    <n v="4.25"/>
    <x v="0"/>
    <s v="Completed"/>
    <m/>
    <m/>
  </r>
  <r>
    <s v="Jean Walter"/>
    <x v="0"/>
    <x v="0"/>
    <x v="29"/>
    <s v="Active"/>
    <x v="1"/>
    <x v="3"/>
    <n v="3.3041095890410959"/>
    <x v="90"/>
    <n v="60000"/>
    <n v="3000"/>
    <n v="3000"/>
    <n v="66000"/>
    <n v="5"/>
    <n v="2"/>
    <n v="4"/>
    <n v="3"/>
    <n v="3.5"/>
    <x v="1"/>
    <s v="In Progress"/>
    <m/>
    <m/>
  </r>
  <r>
    <s v="Patrick Robert"/>
    <x v="1"/>
    <x v="0"/>
    <x v="29"/>
    <s v="Active"/>
    <x v="0"/>
    <x v="5"/>
    <n v="3.3041095890410959"/>
    <x v="90"/>
    <n v="70000"/>
    <n v="7000"/>
    <n v="3500"/>
    <n v="80500"/>
    <n v="3"/>
    <n v="4"/>
    <n v="5"/>
    <n v="4"/>
    <n v="4"/>
    <x v="1"/>
    <s v="Completed"/>
    <m/>
    <m/>
  </r>
  <r>
    <s v="Victoria Kevin"/>
    <x v="0"/>
    <x v="4"/>
    <x v="29"/>
    <s v="Active"/>
    <x v="1"/>
    <x v="7"/>
    <n v="3.3041095890410959"/>
    <x v="88"/>
    <n v="55000"/>
    <n v="2750"/>
    <n v="2750"/>
    <n v="60500"/>
    <n v="5"/>
    <n v="1"/>
    <n v="5"/>
    <n v="3"/>
    <n v="3.5"/>
    <x v="1"/>
    <s v="In Progress"/>
    <m/>
    <m/>
  </r>
  <r>
    <s v="Donna Bobby"/>
    <x v="0"/>
    <x v="1"/>
    <x v="30"/>
    <s v="Active"/>
    <x v="0"/>
    <x v="2"/>
    <n v="3.3890410958904109"/>
    <x v="91"/>
    <n v="70000"/>
    <n v="3500"/>
    <n v="3500"/>
    <n v="77000"/>
    <n v="4"/>
    <n v="4"/>
    <n v="4"/>
    <n v="2"/>
    <n v="3.5"/>
    <x v="1"/>
    <s v="In Progress"/>
    <m/>
    <m/>
  </r>
  <r>
    <s v="Hannah Justin"/>
    <x v="0"/>
    <x v="0"/>
    <x v="30"/>
    <s v="Active"/>
    <x v="1"/>
    <x v="2"/>
    <n v="3.3890410958904109"/>
    <x v="92"/>
    <n v="55000"/>
    <n v="2750"/>
    <n v="2750"/>
    <n v="60500"/>
    <n v="3"/>
    <n v="3"/>
    <n v="5"/>
    <n v="3"/>
    <n v="3.5"/>
    <x v="1"/>
    <s v="In Progress"/>
    <m/>
    <m/>
  </r>
  <r>
    <s v="Jean Austin"/>
    <x v="0"/>
    <x v="0"/>
    <x v="30"/>
    <s v="Medical Leave"/>
    <x v="0"/>
    <x v="3"/>
    <n v="3.3890410958904109"/>
    <x v="92"/>
    <n v="45000"/>
    <n v="0"/>
    <n v="2250"/>
    <n v="47250"/>
    <n v="4"/>
    <n v="3"/>
    <n v="3"/>
    <n v="2"/>
    <n v="3"/>
    <x v="1"/>
    <s v="Completed"/>
    <m/>
    <m/>
  </r>
  <r>
    <s v="Pamela Bryan"/>
    <x v="0"/>
    <x v="0"/>
    <x v="30"/>
    <s v="Active"/>
    <x v="1"/>
    <x v="4"/>
    <n v="3.3890410958904109"/>
    <x v="91"/>
    <n v="65000"/>
    <n v="6500"/>
    <n v="3250"/>
    <n v="74750"/>
    <n v="5"/>
    <n v="2"/>
    <n v="4"/>
    <n v="5"/>
    <n v="4"/>
    <x v="1"/>
    <s v="Completed"/>
    <s v="yes"/>
    <m/>
  </r>
  <r>
    <s v="Ryan Daniel"/>
    <x v="1"/>
    <x v="1"/>
    <x v="30"/>
    <s v="Active"/>
    <x v="1"/>
    <x v="5"/>
    <n v="3.3890410958904109"/>
    <x v="91"/>
    <n v="65000"/>
    <n v="6500"/>
    <n v="3250"/>
    <n v="74750"/>
    <n v="5"/>
    <n v="2"/>
    <n v="4"/>
    <n v="5"/>
    <n v="4"/>
    <x v="1"/>
    <s v="Completed"/>
    <m/>
    <s v="yes"/>
  </r>
  <r>
    <s v="Scott Jesse"/>
    <x v="1"/>
    <x v="3"/>
    <x v="30"/>
    <s v="Active"/>
    <x v="0"/>
    <x v="5"/>
    <n v="3.3890410958904109"/>
    <x v="92"/>
    <n v="40000"/>
    <n v="0"/>
    <n v="2000"/>
    <n v="42000"/>
    <n v="3"/>
    <n v="3"/>
    <n v="2"/>
    <n v="3"/>
    <n v="2.75"/>
    <x v="1"/>
    <s v="Yet to Start"/>
    <m/>
    <m/>
  </r>
  <r>
    <s v="Vincent Douglas"/>
    <x v="1"/>
    <x v="24"/>
    <x v="30"/>
    <s v="Active"/>
    <x v="1"/>
    <x v="2"/>
    <n v="3.3890410958904109"/>
    <x v="93"/>
    <n v="150000"/>
    <n v="0"/>
    <n v="7500"/>
    <n v="157500"/>
    <n v="5"/>
    <n v="3"/>
    <n v="1"/>
    <n v="3"/>
    <n v="3"/>
    <x v="1"/>
    <s v="In Progress"/>
    <m/>
    <m/>
  </r>
  <r>
    <s v="Brittany Harry"/>
    <x v="0"/>
    <x v="2"/>
    <x v="31"/>
    <s v="Active"/>
    <x v="1"/>
    <x v="6"/>
    <n v="3.4712328767123286"/>
    <x v="94"/>
    <n v="50000"/>
    <n v="0"/>
    <n v="2500"/>
    <n v="52500"/>
    <n v="3"/>
    <n v="2"/>
    <n v="1"/>
    <n v="4"/>
    <n v="2.5"/>
    <x v="1"/>
    <s v="Completed"/>
    <m/>
    <m/>
  </r>
  <r>
    <s v="Brittany Wayne"/>
    <x v="0"/>
    <x v="1"/>
    <x v="31"/>
    <s v="Active"/>
    <x v="0"/>
    <x v="0"/>
    <n v="3.4712328767123286"/>
    <x v="94"/>
    <n v="70000"/>
    <n v="7000"/>
    <n v="3500"/>
    <n v="80500"/>
    <n v="3"/>
    <n v="4"/>
    <n v="5"/>
    <n v="4"/>
    <n v="4"/>
    <x v="1"/>
    <s v="In Progress"/>
    <m/>
    <m/>
  </r>
  <r>
    <s v="Jesse Joseph"/>
    <x v="0"/>
    <x v="9"/>
    <x v="31"/>
    <s v="Active"/>
    <x v="1"/>
    <x v="5"/>
    <n v="3.4712328767123286"/>
    <x v="95"/>
    <n v="160000"/>
    <n v="0"/>
    <n v="8000"/>
    <n v="168000"/>
    <n v="4"/>
    <n v="2"/>
    <n v="2"/>
    <n v="4"/>
    <n v="3"/>
    <x v="1"/>
    <s v="Completed"/>
    <m/>
    <m/>
  </r>
  <r>
    <s v="Juan Ronald"/>
    <x v="1"/>
    <x v="13"/>
    <x v="31"/>
    <s v="Active"/>
    <x v="0"/>
    <x v="2"/>
    <n v="3.4712328767123286"/>
    <x v="96"/>
    <n v="120000"/>
    <n v="0"/>
    <n v="6000"/>
    <n v="126000"/>
    <n v="4"/>
    <n v="4"/>
    <n v="4"/>
    <n v="1"/>
    <n v="3.25"/>
    <x v="1"/>
    <s v="Completed"/>
    <m/>
    <m/>
  </r>
  <r>
    <s v="Paul Gabriel"/>
    <x v="1"/>
    <x v="11"/>
    <x v="31"/>
    <s v="Active"/>
    <x v="0"/>
    <x v="2"/>
    <n v="3.4712328767123286"/>
    <x v="97"/>
    <n v="140000"/>
    <n v="0"/>
    <n v="7000"/>
    <n v="147000"/>
    <n v="3"/>
    <n v="5"/>
    <n v="2"/>
    <n v="3"/>
    <n v="3.25"/>
    <x v="1"/>
    <s v="In Progress"/>
    <m/>
    <m/>
  </r>
  <r>
    <s v="Angela Raymond"/>
    <x v="0"/>
    <x v="4"/>
    <x v="32"/>
    <s v="Active"/>
    <x v="1"/>
    <x v="3"/>
    <n v="3.5561643835616437"/>
    <x v="98"/>
    <n v="55000"/>
    <n v="0"/>
    <n v="2750"/>
    <n v="57750"/>
    <n v="2"/>
    <n v="4"/>
    <n v="3"/>
    <n v="3"/>
    <n v="3"/>
    <x v="1"/>
    <s v="In Progress"/>
    <m/>
    <m/>
  </r>
  <r>
    <s v="Billy Eugene"/>
    <x v="1"/>
    <x v="17"/>
    <x v="32"/>
    <s v="Active"/>
    <x v="1"/>
    <x v="2"/>
    <n v="3.5561643835616437"/>
    <x v="99"/>
    <n v="80000"/>
    <n v="0"/>
    <n v="4000"/>
    <n v="84000"/>
    <n v="2"/>
    <n v="2"/>
    <n v="1"/>
    <n v="3"/>
    <n v="2"/>
    <x v="1"/>
    <s v="In Progress"/>
    <s v="yes"/>
    <m/>
  </r>
  <r>
    <s v="Brandon Jordan"/>
    <x v="1"/>
    <x v="17"/>
    <x v="32"/>
    <s v="Medical Leave"/>
    <x v="0"/>
    <x v="2"/>
    <n v="3.5561643835616437"/>
    <x v="98"/>
    <n v="100000"/>
    <n v="0"/>
    <n v="5000"/>
    <n v="105000"/>
    <n v="4"/>
    <n v="3"/>
    <n v="2"/>
    <n v="4"/>
    <n v="3.25"/>
    <x v="1"/>
    <s v="In Progress"/>
    <m/>
    <m/>
  </r>
  <r>
    <s v="Donna Benjamin"/>
    <x v="0"/>
    <x v="4"/>
    <x v="32"/>
    <s v="Active"/>
    <x v="1"/>
    <x v="3"/>
    <n v="3.5561643835616437"/>
    <x v="99"/>
    <n v="60000"/>
    <n v="0"/>
    <n v="3000"/>
    <n v="63000"/>
    <n v="2"/>
    <n v="3"/>
    <n v="5"/>
    <n v="2"/>
    <n v="3"/>
    <x v="1"/>
    <s v="Completed"/>
    <m/>
    <m/>
  </r>
  <r>
    <s v="Nicholas Peter"/>
    <x v="1"/>
    <x v="0"/>
    <x v="32"/>
    <s v="Active"/>
    <x v="1"/>
    <x v="2"/>
    <n v="3.5561643835616437"/>
    <x v="98"/>
    <n v="40000"/>
    <n v="0"/>
    <n v="2000"/>
    <n v="42000"/>
    <n v="4"/>
    <n v="2"/>
    <n v="2"/>
    <n v="3"/>
    <n v="2.75"/>
    <x v="1"/>
    <s v="Completed"/>
    <m/>
    <m/>
  </r>
  <r>
    <s v="Richard Gabriel"/>
    <x v="1"/>
    <x v="11"/>
    <x v="32"/>
    <s v="Active"/>
    <x v="1"/>
    <x v="5"/>
    <n v="3.5561643835616437"/>
    <x v="100"/>
    <n v="200000"/>
    <n v="20000"/>
    <n v="10000"/>
    <n v="230000"/>
    <n v="5"/>
    <n v="4"/>
    <n v="4"/>
    <n v="3"/>
    <n v="4"/>
    <x v="1"/>
    <s v="Completed"/>
    <m/>
    <m/>
  </r>
  <r>
    <s v="Sharon Zachary"/>
    <x v="0"/>
    <x v="0"/>
    <x v="32"/>
    <s v="Active"/>
    <x v="1"/>
    <x v="2"/>
    <n v="3.5561643835616437"/>
    <x v="98"/>
    <n v="65000"/>
    <n v="6500"/>
    <n v="3250"/>
    <n v="74750"/>
    <n v="5"/>
    <n v="4"/>
    <n v="5"/>
    <n v="2"/>
    <n v="4"/>
    <x v="1"/>
    <s v="Completed"/>
    <m/>
    <m/>
  </r>
  <r>
    <s v="Anthony Gregory"/>
    <x v="1"/>
    <x v="9"/>
    <x v="33"/>
    <s v="Medical Leave"/>
    <x v="1"/>
    <x v="1"/>
    <n v="3.6383561643835618"/>
    <x v="101"/>
    <n v="150000"/>
    <n v="7500"/>
    <n v="7500"/>
    <n v="165000"/>
    <n v="3"/>
    <n v="5"/>
    <n v="4"/>
    <n v="3"/>
    <n v="3.75"/>
    <x v="1"/>
    <s v="Completed"/>
    <m/>
    <m/>
  </r>
  <r>
    <s v="Brandon Eugene"/>
    <x v="1"/>
    <x v="9"/>
    <x v="33"/>
    <s v="Medical Leave"/>
    <x v="1"/>
    <x v="2"/>
    <n v="3.6383561643835618"/>
    <x v="102"/>
    <n v="200000"/>
    <n v="0"/>
    <n v="10000"/>
    <n v="210000"/>
    <n v="5"/>
    <n v="1"/>
    <n v="4"/>
    <n v="3"/>
    <n v="3.25"/>
    <x v="1"/>
    <s v="Completed"/>
    <m/>
    <m/>
  </r>
  <r>
    <s v="Diana Mark"/>
    <x v="0"/>
    <x v="1"/>
    <x v="33"/>
    <s v="Active"/>
    <x v="1"/>
    <x v="3"/>
    <n v="3.6383561643835618"/>
    <x v="103"/>
    <n v="40000"/>
    <n v="0"/>
    <n v="2000"/>
    <n v="42000"/>
    <n v="2"/>
    <n v="3"/>
    <n v="2"/>
    <n v="5"/>
    <n v="3"/>
    <x v="1"/>
    <s v="In Progress"/>
    <m/>
    <m/>
  </r>
  <r>
    <s v="Grace Willie"/>
    <x v="0"/>
    <x v="0"/>
    <x v="33"/>
    <s v="Notice Period"/>
    <x v="1"/>
    <x v="5"/>
    <n v="3.6383561643835618"/>
    <x v="103"/>
    <n v="55000"/>
    <n v="2750"/>
    <n v="2750"/>
    <n v="60500"/>
    <n v="5"/>
    <n v="1"/>
    <n v="5"/>
    <n v="4"/>
    <n v="3.75"/>
    <x v="1"/>
    <s v="Completed"/>
    <m/>
    <m/>
  </r>
  <r>
    <s v="Jacqueline Brian"/>
    <x v="0"/>
    <x v="2"/>
    <x v="33"/>
    <s v="Active"/>
    <x v="0"/>
    <x v="9"/>
    <n v="3.6383561643835618"/>
    <x v="104"/>
    <n v="50000"/>
    <n v="0"/>
    <n v="2500"/>
    <n v="52500"/>
    <n v="2"/>
    <n v="4"/>
    <n v="1"/>
    <n v="4"/>
    <n v="2.75"/>
    <x v="1"/>
    <s v="In Progress"/>
    <s v="yes"/>
    <m/>
  </r>
  <r>
    <s v="Jerry Austin"/>
    <x v="1"/>
    <x v="10"/>
    <x v="33"/>
    <s v="Active"/>
    <x v="1"/>
    <x v="9"/>
    <n v="3.6383561643835618"/>
    <x v="104"/>
    <n v="80000"/>
    <n v="4000"/>
    <n v="4000"/>
    <n v="88000"/>
    <n v="3"/>
    <n v="5"/>
    <n v="3"/>
    <n v="3"/>
    <n v="3.5"/>
    <x v="1"/>
    <s v="In Progress"/>
    <m/>
    <m/>
  </r>
  <r>
    <s v="Martha Aaron"/>
    <x v="0"/>
    <x v="4"/>
    <x v="33"/>
    <s v="Active"/>
    <x v="1"/>
    <x v="0"/>
    <n v="3.6383561643835618"/>
    <x v="103"/>
    <n v="65000"/>
    <n v="3250"/>
    <n v="3250"/>
    <n v="71500"/>
    <n v="5"/>
    <n v="3"/>
    <n v="5"/>
    <n v="2"/>
    <n v="3.75"/>
    <x v="1"/>
    <s v="Completed"/>
    <m/>
    <m/>
  </r>
  <r>
    <s v="Mary Zachary"/>
    <x v="0"/>
    <x v="1"/>
    <x v="33"/>
    <s v="Notice Period"/>
    <x v="1"/>
    <x v="0"/>
    <n v="3.6383561643835618"/>
    <x v="103"/>
    <n v="40000"/>
    <n v="2000"/>
    <n v="2000"/>
    <n v="44000"/>
    <n v="3"/>
    <n v="3"/>
    <n v="3"/>
    <n v="5"/>
    <n v="3.5"/>
    <x v="1"/>
    <s v="Yet to Start"/>
    <m/>
    <m/>
  </r>
  <r>
    <s v="Nicholas Justin"/>
    <x v="1"/>
    <x v="14"/>
    <x v="33"/>
    <s v="Active"/>
    <x v="1"/>
    <x v="3"/>
    <n v="3.6383561643835618"/>
    <x v="105"/>
    <n v="110000"/>
    <n v="5500"/>
    <n v="5500"/>
    <n v="121000"/>
    <n v="3"/>
    <n v="4"/>
    <n v="3"/>
    <n v="4"/>
    <n v="3.5"/>
    <x v="1"/>
    <s v="In Progress"/>
    <m/>
    <m/>
  </r>
  <r>
    <s v="Nicole Joseph"/>
    <x v="0"/>
    <x v="1"/>
    <x v="33"/>
    <s v="Active"/>
    <x v="0"/>
    <x v="7"/>
    <n v="3.6383561643835618"/>
    <x v="104"/>
    <n v="70000"/>
    <n v="7000"/>
    <n v="3500"/>
    <n v="80500"/>
    <n v="5"/>
    <n v="3"/>
    <n v="4"/>
    <n v="5"/>
    <n v="4.25"/>
    <x v="0"/>
    <s v="Completed"/>
    <m/>
    <m/>
  </r>
  <r>
    <s v="Rachel Nicholas"/>
    <x v="0"/>
    <x v="4"/>
    <x v="33"/>
    <s v="Active"/>
    <x v="0"/>
    <x v="0"/>
    <n v="3.6383561643835618"/>
    <x v="103"/>
    <n v="50000"/>
    <n v="0"/>
    <n v="2500"/>
    <n v="52500"/>
    <n v="4"/>
    <n v="3"/>
    <n v="1"/>
    <n v="4"/>
    <n v="3"/>
    <x v="1"/>
    <s v="Yet to Start"/>
    <m/>
    <m/>
  </r>
  <r>
    <s v="Sara Louis"/>
    <x v="0"/>
    <x v="1"/>
    <x v="33"/>
    <s v="Active"/>
    <x v="0"/>
    <x v="2"/>
    <n v="3.6383561643835618"/>
    <x v="105"/>
    <n v="60000"/>
    <n v="3000"/>
    <n v="3000"/>
    <n v="66000"/>
    <n v="5"/>
    <n v="3"/>
    <n v="5"/>
    <n v="1"/>
    <n v="3.5"/>
    <x v="1"/>
    <s v="Pending Approval"/>
    <m/>
    <m/>
  </r>
  <r>
    <s v="Brenda Louis"/>
    <x v="0"/>
    <x v="1"/>
    <x v="34"/>
    <s v="Active"/>
    <x v="1"/>
    <x v="2"/>
    <n v="3.7232876712328768"/>
    <x v="106"/>
    <n v="70000"/>
    <n v="0"/>
    <n v="3500"/>
    <n v="73500"/>
    <n v="3"/>
    <n v="2"/>
    <n v="2"/>
    <n v="3"/>
    <n v="2.5"/>
    <x v="1"/>
    <s v="Completed"/>
    <m/>
    <m/>
  </r>
  <r>
    <s v="Christopher Walter"/>
    <x v="1"/>
    <x v="17"/>
    <x v="34"/>
    <s v="Active"/>
    <x v="1"/>
    <x v="3"/>
    <n v="3.7232876712328768"/>
    <x v="107"/>
    <n v="120000"/>
    <n v="6000"/>
    <n v="6000"/>
    <n v="132000"/>
    <n v="3"/>
    <n v="4"/>
    <n v="4"/>
    <n v="4"/>
    <n v="3.75"/>
    <x v="1"/>
    <s v="Completed"/>
    <m/>
    <m/>
  </r>
  <r>
    <s v="Douglas Jonathan"/>
    <x v="1"/>
    <x v="14"/>
    <x v="34"/>
    <s v="Active"/>
    <x v="1"/>
    <x v="2"/>
    <n v="3.7232876712328768"/>
    <x v="108"/>
    <n v="120000"/>
    <n v="12000"/>
    <n v="6000"/>
    <n v="138000"/>
    <n v="5"/>
    <n v="3"/>
    <n v="5"/>
    <n v="3"/>
    <n v="4"/>
    <x v="1"/>
    <s v="In Progress"/>
    <m/>
    <m/>
  </r>
  <r>
    <s v="Janet Richard"/>
    <x v="0"/>
    <x v="2"/>
    <x v="34"/>
    <s v="Active"/>
    <x v="1"/>
    <x v="2"/>
    <n v="3.7232876712328768"/>
    <x v="106"/>
    <n v="55000"/>
    <n v="5500"/>
    <n v="2750"/>
    <n v="63250"/>
    <n v="4"/>
    <n v="3"/>
    <n v="5"/>
    <n v="5"/>
    <n v="4.25"/>
    <x v="0"/>
    <s v="Completed"/>
    <s v="yes"/>
    <m/>
  </r>
  <r>
    <s v="Kyle Louis"/>
    <x v="1"/>
    <x v="2"/>
    <x v="34"/>
    <s v="Active"/>
    <x v="1"/>
    <x v="8"/>
    <n v="3.7232876712328768"/>
    <x v="108"/>
    <n v="70000"/>
    <n v="7000"/>
    <n v="3500"/>
    <n v="80500"/>
    <n v="3"/>
    <n v="4"/>
    <n v="5"/>
    <n v="4"/>
    <n v="4"/>
    <x v="1"/>
    <s v="Completed"/>
    <m/>
    <m/>
  </r>
  <r>
    <s v="Matthew Douglas"/>
    <x v="1"/>
    <x v="4"/>
    <x v="34"/>
    <s v="Active"/>
    <x v="1"/>
    <x v="5"/>
    <n v="3.7232876712328768"/>
    <x v="108"/>
    <n v="70000"/>
    <n v="0"/>
    <n v="3500"/>
    <n v="73500"/>
    <n v="5"/>
    <n v="2"/>
    <n v="3"/>
    <n v="3"/>
    <n v="3.25"/>
    <x v="1"/>
    <s v="In Progress"/>
    <m/>
    <m/>
  </r>
  <r>
    <s v="Gloria Robert"/>
    <x v="0"/>
    <x v="1"/>
    <x v="35"/>
    <s v="Active"/>
    <x v="1"/>
    <x v="3"/>
    <n v="3.8"/>
    <x v="67"/>
    <n v="45000"/>
    <n v="2250"/>
    <n v="2250"/>
    <n v="49500"/>
    <n v="3"/>
    <n v="4"/>
    <n v="3"/>
    <n v="5"/>
    <n v="3.75"/>
    <x v="1"/>
    <s v="In Progress"/>
    <m/>
    <m/>
  </r>
  <r>
    <s v="Hannah Roy"/>
    <x v="0"/>
    <x v="4"/>
    <x v="35"/>
    <s v="Active"/>
    <x v="0"/>
    <x v="6"/>
    <n v="3.8"/>
    <x v="67"/>
    <n v="65000"/>
    <n v="3250"/>
    <n v="3250"/>
    <n v="71500"/>
    <n v="4"/>
    <n v="4"/>
    <n v="2"/>
    <n v="4"/>
    <n v="3.5"/>
    <x v="1"/>
    <s v="In Progress"/>
    <m/>
    <m/>
  </r>
  <r>
    <s v="Rebecca William"/>
    <x v="0"/>
    <x v="1"/>
    <x v="35"/>
    <s v="Active"/>
    <x v="1"/>
    <x v="6"/>
    <n v="3.8"/>
    <x v="67"/>
    <n v="50000"/>
    <n v="0"/>
    <n v="2500"/>
    <n v="52500"/>
    <n v="5"/>
    <n v="3"/>
    <n v="2"/>
    <n v="2"/>
    <n v="3"/>
    <x v="1"/>
    <s v="In Progress"/>
    <m/>
    <m/>
  </r>
  <r>
    <s v="Carol Harry"/>
    <x v="0"/>
    <x v="1"/>
    <x v="36"/>
    <s v="Active"/>
    <x v="0"/>
    <x v="3"/>
    <n v="3.8849315068493149"/>
    <x v="72"/>
    <n v="70000"/>
    <n v="3500"/>
    <n v="3500"/>
    <n v="77000"/>
    <n v="5"/>
    <n v="2"/>
    <n v="2"/>
    <n v="5"/>
    <n v="3.5"/>
    <x v="1"/>
    <s v="In Progress"/>
    <m/>
    <m/>
  </r>
  <r>
    <s v="Christopher Christian"/>
    <x v="1"/>
    <x v="1"/>
    <x v="36"/>
    <s v="Active"/>
    <x v="0"/>
    <x v="8"/>
    <n v="3.8849315068493149"/>
    <x v="74"/>
    <n v="65000"/>
    <n v="0"/>
    <n v="3250"/>
    <n v="68250"/>
    <n v="3"/>
    <n v="2"/>
    <n v="1"/>
    <n v="4"/>
    <n v="2.5"/>
    <x v="1"/>
    <s v="In Progress"/>
    <m/>
    <m/>
  </r>
  <r>
    <s v="Joseph Edward"/>
    <x v="1"/>
    <x v="4"/>
    <x v="36"/>
    <s v="Active"/>
    <x v="1"/>
    <x v="5"/>
    <n v="3.8849315068493149"/>
    <x v="72"/>
    <n v="40000"/>
    <n v="0"/>
    <n v="2000"/>
    <n v="42000"/>
    <n v="5"/>
    <n v="1"/>
    <n v="2"/>
    <n v="5"/>
    <n v="3.25"/>
    <x v="1"/>
    <s v="In Progress"/>
    <m/>
    <m/>
  </r>
  <r>
    <s v="Lori Jeremy"/>
    <x v="0"/>
    <x v="4"/>
    <x v="36"/>
    <s v="Active"/>
    <x v="1"/>
    <x v="2"/>
    <n v="3.8849315068493149"/>
    <x v="109"/>
    <n v="45000"/>
    <n v="4500"/>
    <n v="2250"/>
    <n v="51750"/>
    <n v="5"/>
    <n v="4"/>
    <n v="3"/>
    <n v="5"/>
    <n v="4.25"/>
    <x v="0"/>
    <s v="In Progress"/>
    <m/>
    <m/>
  </r>
  <r>
    <s v="Louis Adam"/>
    <x v="1"/>
    <x v="17"/>
    <x v="36"/>
    <s v="Active"/>
    <x v="1"/>
    <x v="7"/>
    <n v="3.8849315068493149"/>
    <x v="74"/>
    <n v="120000"/>
    <n v="6000"/>
    <n v="6000"/>
    <n v="132000"/>
    <n v="4"/>
    <n v="3"/>
    <n v="4"/>
    <n v="3"/>
    <n v="3.5"/>
    <x v="1"/>
    <s v="Completed"/>
    <m/>
    <m/>
  </r>
  <r>
    <s v="Vincent Raymond"/>
    <x v="1"/>
    <x v="8"/>
    <x v="36"/>
    <s v="Active"/>
    <x v="0"/>
    <x v="2"/>
    <n v="3.8849315068493149"/>
    <x v="73"/>
    <n v="140000"/>
    <n v="0"/>
    <n v="7000"/>
    <n v="147000"/>
    <n v="4"/>
    <n v="4"/>
    <n v="2"/>
    <n v="2"/>
    <n v="3"/>
    <x v="1"/>
    <s v="Yet to Start"/>
    <m/>
    <m/>
  </r>
  <r>
    <s v="Barbara Alexander"/>
    <x v="0"/>
    <x v="2"/>
    <x v="37"/>
    <s v="Active"/>
    <x v="1"/>
    <x v="2"/>
    <n v="3.9698630136986299"/>
    <x v="110"/>
    <n v="55000"/>
    <n v="0"/>
    <n v="2750"/>
    <n v="57750"/>
    <n v="3"/>
    <n v="3"/>
    <n v="1"/>
    <n v="1"/>
    <n v="2"/>
    <x v="1"/>
    <s v="Completed"/>
    <s v="yes"/>
    <m/>
  </r>
  <r>
    <s v="Emma Bryan"/>
    <x v="0"/>
    <x v="2"/>
    <x v="37"/>
    <s v="Active"/>
    <x v="0"/>
    <x v="2"/>
    <n v="3.9698630136986299"/>
    <x v="110"/>
    <n v="60000"/>
    <n v="0"/>
    <n v="3000"/>
    <n v="63000"/>
    <n v="3"/>
    <n v="3"/>
    <n v="2"/>
    <n v="1"/>
    <n v="2.25"/>
    <x v="1"/>
    <s v="Completed"/>
    <m/>
    <m/>
  </r>
  <r>
    <s v="Jean Jeremy"/>
    <x v="0"/>
    <x v="1"/>
    <x v="37"/>
    <s v="Active"/>
    <x v="1"/>
    <x v="2"/>
    <n v="3.9698630136986299"/>
    <x v="110"/>
    <n v="60000"/>
    <n v="0"/>
    <n v="3000"/>
    <n v="63000"/>
    <n v="5"/>
    <n v="3"/>
    <n v="2"/>
    <n v="2"/>
    <n v="3"/>
    <x v="1"/>
    <s v="In Progress"/>
    <m/>
    <m/>
  </r>
  <r>
    <s v="Jennifer Gabriel"/>
    <x v="0"/>
    <x v="2"/>
    <x v="37"/>
    <s v="Notice Period"/>
    <x v="1"/>
    <x v="2"/>
    <n v="3.9698630136986299"/>
    <x v="75"/>
    <n v="45000"/>
    <n v="0"/>
    <n v="2250"/>
    <n v="47250"/>
    <n v="3"/>
    <n v="3"/>
    <n v="1"/>
    <n v="5"/>
    <n v="3"/>
    <x v="1"/>
    <s v="Completed"/>
    <m/>
    <s v="yes"/>
  </r>
  <r>
    <s v="Laura Ethan"/>
    <x v="0"/>
    <x v="0"/>
    <x v="37"/>
    <s v="Active"/>
    <x v="1"/>
    <x v="9"/>
    <n v="3.9698630136986299"/>
    <x v="110"/>
    <n v="40000"/>
    <n v="0"/>
    <n v="2000"/>
    <n v="42000"/>
    <n v="3"/>
    <n v="2"/>
    <n v="3"/>
    <n v="5"/>
    <n v="3.25"/>
    <x v="1"/>
    <s v="In Progress"/>
    <m/>
    <m/>
  </r>
  <r>
    <s v="Pamela Sean"/>
    <x v="0"/>
    <x v="3"/>
    <x v="37"/>
    <s v="Active"/>
    <x v="1"/>
    <x v="7"/>
    <n v="3.9698630136986299"/>
    <x v="110"/>
    <n v="70000"/>
    <n v="0"/>
    <n v="3500"/>
    <n v="73500"/>
    <n v="3"/>
    <n v="3"/>
    <n v="1"/>
    <n v="5"/>
    <n v="3"/>
    <x v="1"/>
    <s v="Yet to Start"/>
    <m/>
    <m/>
  </r>
  <r>
    <s v="Randy Michael"/>
    <x v="1"/>
    <x v="4"/>
    <x v="37"/>
    <s v="Active"/>
    <x v="1"/>
    <x v="2"/>
    <n v="3.9698630136986299"/>
    <x v="110"/>
    <n v="45000"/>
    <n v="0"/>
    <n v="2250"/>
    <n v="47250"/>
    <n v="3"/>
    <n v="3"/>
    <n v="3"/>
    <n v="4"/>
    <n v="3.25"/>
    <x v="1"/>
    <s v="Yet to Start"/>
    <m/>
    <m/>
  </r>
  <r>
    <s v="Shirley Charles"/>
    <x v="0"/>
    <x v="1"/>
    <x v="37"/>
    <s v="Active"/>
    <x v="1"/>
    <x v="2"/>
    <n v="3.9698630136986299"/>
    <x v="75"/>
    <n v="45000"/>
    <n v="0"/>
    <n v="2250"/>
    <n v="47250"/>
    <n v="5"/>
    <n v="2"/>
    <n v="2"/>
    <n v="3"/>
    <n v="3"/>
    <x v="1"/>
    <s v="Completed"/>
    <m/>
    <m/>
  </r>
  <r>
    <s v="Zachary Christian"/>
    <x v="1"/>
    <x v="5"/>
    <x v="37"/>
    <s v="Active"/>
    <x v="1"/>
    <x v="0"/>
    <n v="3.9698630136986299"/>
    <x v="77"/>
    <n v="180000"/>
    <n v="0"/>
    <n v="9000"/>
    <n v="189000"/>
    <n v="2"/>
    <n v="4"/>
    <n v="4"/>
    <n v="2"/>
    <n v="3"/>
    <x v="1"/>
    <s v="In Progress"/>
    <m/>
    <m/>
  </r>
  <r>
    <s v="Deborah Jesse"/>
    <x v="0"/>
    <x v="2"/>
    <x v="38"/>
    <s v="Active"/>
    <x v="1"/>
    <x v="0"/>
    <n v="4.0520547945205481"/>
    <x v="81"/>
    <n v="55000"/>
    <n v="0"/>
    <n v="2750"/>
    <n v="57750"/>
    <n v="3"/>
    <n v="3"/>
    <n v="2"/>
    <n v="4"/>
    <n v="3"/>
    <x v="1"/>
    <s v="In Progress"/>
    <m/>
    <m/>
  </r>
  <r>
    <s v="Debra Patrick"/>
    <x v="0"/>
    <x v="16"/>
    <x v="38"/>
    <s v="Active"/>
    <x v="1"/>
    <x v="5"/>
    <n v="4.0520547945205481"/>
    <x v="111"/>
    <n v="80000"/>
    <n v="0"/>
    <n v="4000"/>
    <n v="84000"/>
    <n v="3"/>
    <n v="3"/>
    <n v="1"/>
    <n v="2"/>
    <n v="2.25"/>
    <x v="1"/>
    <s v="In Progress"/>
    <m/>
    <m/>
  </r>
  <r>
    <s v="Dylan Christopher"/>
    <x v="1"/>
    <x v="16"/>
    <x v="38"/>
    <s v="Active"/>
    <x v="0"/>
    <x v="7"/>
    <n v="4.0520547945205481"/>
    <x v="81"/>
    <n v="110000"/>
    <n v="0"/>
    <n v="5500"/>
    <n v="115500"/>
    <n v="3"/>
    <n v="4"/>
    <n v="2"/>
    <n v="2"/>
    <n v="2.75"/>
    <x v="1"/>
    <s v="Completed"/>
    <s v="yes"/>
    <m/>
  </r>
  <r>
    <s v="Ryan Daniel"/>
    <x v="1"/>
    <x v="21"/>
    <x v="38"/>
    <s v="Active"/>
    <x v="1"/>
    <x v="2"/>
    <n v="4.0520547945205481"/>
    <x v="112"/>
    <n v="250000"/>
    <n v="0"/>
    <n v="12500"/>
    <n v="262500"/>
    <n v="3"/>
    <n v="2"/>
    <n v="2"/>
    <n v="2"/>
    <n v="2.25"/>
    <x v="1"/>
    <s v="Completed"/>
    <m/>
    <m/>
  </r>
  <r>
    <s v="Steven Henry"/>
    <x v="1"/>
    <x v="16"/>
    <x v="38"/>
    <s v="Active"/>
    <x v="0"/>
    <x v="0"/>
    <n v="4.0520547945205481"/>
    <x v="111"/>
    <n v="110000"/>
    <n v="0"/>
    <n v="5500"/>
    <n v="115500"/>
    <n v="3"/>
    <n v="3"/>
    <n v="2"/>
    <n v="4"/>
    <n v="3"/>
    <x v="1"/>
    <s v="Pending Approval"/>
    <m/>
    <m/>
  </r>
  <r>
    <s v="Angela Henry"/>
    <x v="0"/>
    <x v="14"/>
    <x v="39"/>
    <s v="Active"/>
    <x v="0"/>
    <x v="4"/>
    <n v="4.1369863013698627"/>
    <x v="113"/>
    <n v="100000"/>
    <n v="0"/>
    <n v="5000"/>
    <n v="105000"/>
    <n v="3"/>
    <n v="3"/>
    <n v="1"/>
    <n v="1"/>
    <n v="2"/>
    <x v="1"/>
    <s v="In Progress"/>
    <m/>
    <m/>
  </r>
  <r>
    <s v="Daniel Eugene"/>
    <x v="1"/>
    <x v="6"/>
    <x v="39"/>
    <s v="Active"/>
    <x v="0"/>
    <x v="7"/>
    <n v="4.1369863013698627"/>
    <x v="114"/>
    <n v="200000"/>
    <n v="10000"/>
    <n v="10000"/>
    <n v="220000"/>
    <n v="3"/>
    <n v="4"/>
    <n v="3"/>
    <n v="4"/>
    <n v="3.5"/>
    <x v="1"/>
    <s v="Completed"/>
    <m/>
    <m/>
  </r>
  <r>
    <s v="Ethan Harry"/>
    <x v="0"/>
    <x v="18"/>
    <x v="39"/>
    <s v="Active"/>
    <x v="1"/>
    <x v="7"/>
    <n v="4.1369863013698627"/>
    <x v="115"/>
    <n v="260000"/>
    <n v="0"/>
    <n v="13000"/>
    <n v="273000"/>
    <n v="4"/>
    <n v="3"/>
    <n v="2"/>
    <n v="2"/>
    <n v="2.75"/>
    <x v="1"/>
    <s v="In Progress"/>
    <m/>
    <m/>
  </r>
  <r>
    <s v="Frances Sean"/>
    <x v="0"/>
    <x v="2"/>
    <x v="39"/>
    <s v="Active"/>
    <x v="1"/>
    <x v="0"/>
    <n v="4.1369863013698627"/>
    <x v="116"/>
    <n v="65000"/>
    <n v="0"/>
    <n v="3250"/>
    <n v="68250"/>
    <n v="3"/>
    <n v="2"/>
    <n v="2"/>
    <n v="2"/>
    <n v="2.25"/>
    <x v="1"/>
    <s v="Completed"/>
    <m/>
    <m/>
  </r>
  <r>
    <s v="Hannah Jose"/>
    <x v="0"/>
    <x v="0"/>
    <x v="39"/>
    <s v="Notice Period"/>
    <x v="0"/>
    <x v="2"/>
    <n v="4.1369863013698627"/>
    <x v="113"/>
    <n v="40000"/>
    <n v="0"/>
    <n v="2000"/>
    <n v="42000"/>
    <n v="3"/>
    <n v="3"/>
    <n v="2"/>
    <n v="3"/>
    <n v="2.75"/>
    <x v="1"/>
    <s v="Completed"/>
    <m/>
    <m/>
  </r>
  <r>
    <s v="Henry Roger"/>
    <x v="1"/>
    <x v="17"/>
    <x v="39"/>
    <s v="Active"/>
    <x v="1"/>
    <x v="2"/>
    <n v="4.1369863013698627"/>
    <x v="116"/>
    <n v="120000"/>
    <n v="0"/>
    <n v="6000"/>
    <n v="126000"/>
    <n v="3"/>
    <n v="4"/>
    <n v="2"/>
    <n v="3"/>
    <n v="3"/>
    <x v="1"/>
    <s v="In Progress"/>
    <m/>
    <m/>
  </r>
  <r>
    <s v="Judy Charles"/>
    <x v="0"/>
    <x v="2"/>
    <x v="39"/>
    <s v="Active"/>
    <x v="1"/>
    <x v="7"/>
    <n v="4.1369863013698627"/>
    <x v="113"/>
    <n v="70000"/>
    <n v="0"/>
    <n v="3500"/>
    <n v="73500"/>
    <n v="3"/>
    <n v="2"/>
    <n v="2"/>
    <n v="3"/>
    <n v="2.5"/>
    <x v="1"/>
    <s v="Completed"/>
    <m/>
    <m/>
  </r>
  <r>
    <s v="Kathleen Louis"/>
    <x v="0"/>
    <x v="2"/>
    <x v="39"/>
    <s v="Active"/>
    <x v="1"/>
    <x v="3"/>
    <n v="4.1369863013698627"/>
    <x v="116"/>
    <n v="40000"/>
    <n v="6000"/>
    <n v="2000"/>
    <n v="48000"/>
    <n v="5"/>
    <n v="5"/>
    <n v="3"/>
    <n v="5"/>
    <n v="4.5"/>
    <x v="0"/>
    <s v="In Progress"/>
    <m/>
    <m/>
  </r>
  <r>
    <s v="Victoria Joe"/>
    <x v="0"/>
    <x v="4"/>
    <x v="39"/>
    <s v="Active"/>
    <x v="1"/>
    <x v="0"/>
    <n v="4.1369863013698627"/>
    <x v="116"/>
    <n v="60000"/>
    <n v="0"/>
    <n v="3000"/>
    <n v="63000"/>
    <n v="2"/>
    <n v="3"/>
    <n v="2"/>
    <n v="2"/>
    <n v="2.25"/>
    <x v="1"/>
    <s v="Yet to Start"/>
    <s v="yes"/>
    <m/>
  </r>
  <r>
    <s v="Aaron Louis"/>
    <x v="0"/>
    <x v="24"/>
    <x v="40"/>
    <s v="Active"/>
    <x v="0"/>
    <x v="4"/>
    <n v="4.2191780821917808"/>
    <x v="117"/>
    <n v="180000"/>
    <n v="0"/>
    <n v="9000"/>
    <n v="189000"/>
    <n v="3"/>
    <n v="2"/>
    <n v="1"/>
    <n v="4"/>
    <n v="2.5"/>
    <x v="1"/>
    <s v="Completed"/>
    <m/>
    <m/>
  </r>
  <r>
    <s v="Ashley Gerald"/>
    <x v="0"/>
    <x v="2"/>
    <x v="40"/>
    <s v="Active"/>
    <x v="1"/>
    <x v="2"/>
    <n v="4.2191780821917808"/>
    <x v="118"/>
    <n v="60000"/>
    <n v="0"/>
    <n v="3000"/>
    <n v="63000"/>
    <n v="3"/>
    <n v="2"/>
    <n v="2"/>
    <n v="3"/>
    <n v="2.5"/>
    <x v="1"/>
    <s v="Completed"/>
    <m/>
    <m/>
  </r>
  <r>
    <s v="Barbara Zachary"/>
    <x v="0"/>
    <x v="16"/>
    <x v="40"/>
    <s v="Active"/>
    <x v="0"/>
    <x v="5"/>
    <n v="4.2191780821917808"/>
    <x v="87"/>
    <n v="80000"/>
    <n v="4000"/>
    <n v="4000"/>
    <n v="88000"/>
    <n v="3"/>
    <n v="2"/>
    <n v="4"/>
    <n v="5"/>
    <n v="3.5"/>
    <x v="1"/>
    <s v="Completed"/>
    <m/>
    <m/>
  </r>
  <r>
    <s v="Bobby Jerry"/>
    <x v="1"/>
    <x v="17"/>
    <x v="40"/>
    <s v="Active"/>
    <x v="0"/>
    <x v="2"/>
    <n v="4.2191780821917808"/>
    <x v="119"/>
    <n v="120000"/>
    <n v="0"/>
    <n v="6000"/>
    <n v="126000"/>
    <n v="3"/>
    <n v="3"/>
    <n v="1"/>
    <n v="3"/>
    <n v="2.5"/>
    <x v="1"/>
    <s v="In Progress"/>
    <m/>
    <m/>
  </r>
  <r>
    <s v="Bruce Joshua"/>
    <x v="1"/>
    <x v="20"/>
    <x v="40"/>
    <s v="Active"/>
    <x v="1"/>
    <x v="2"/>
    <n v="4.2191780821917808"/>
    <x v="118"/>
    <n v="90000"/>
    <n v="0"/>
    <n v="4500"/>
    <n v="94500"/>
    <n v="3"/>
    <n v="4"/>
    <n v="3"/>
    <n v="3"/>
    <n v="3.25"/>
    <x v="1"/>
    <s v="Completed"/>
    <m/>
    <m/>
  </r>
  <r>
    <s v="Deborah Roy"/>
    <x v="0"/>
    <x v="0"/>
    <x v="40"/>
    <s v="Active"/>
    <x v="1"/>
    <x v="7"/>
    <n v="4.2191780821917808"/>
    <x v="118"/>
    <n v="50000"/>
    <n v="2500"/>
    <n v="2500"/>
    <n v="55000"/>
    <n v="3"/>
    <n v="3"/>
    <n v="3"/>
    <n v="5"/>
    <n v="3.5"/>
    <x v="1"/>
    <s v="Completed"/>
    <m/>
    <m/>
  </r>
  <r>
    <s v="Donald Ralph"/>
    <x v="1"/>
    <x v="0"/>
    <x v="40"/>
    <s v="Active"/>
    <x v="0"/>
    <x v="5"/>
    <n v="4.2191780821917808"/>
    <x v="118"/>
    <n v="65000"/>
    <n v="0"/>
    <n v="3250"/>
    <n v="68250"/>
    <n v="3"/>
    <n v="4"/>
    <n v="3"/>
    <n v="3"/>
    <n v="3.25"/>
    <x v="1"/>
    <s v="In Progress"/>
    <m/>
    <m/>
  </r>
  <r>
    <s v="Dylan Adam"/>
    <x v="1"/>
    <x v="4"/>
    <x v="40"/>
    <s v="Active"/>
    <x v="1"/>
    <x v="5"/>
    <n v="4.2191780821917808"/>
    <x v="118"/>
    <n v="45000"/>
    <n v="0"/>
    <n v="2250"/>
    <n v="47250"/>
    <n v="3"/>
    <n v="3"/>
    <n v="2"/>
    <n v="3"/>
    <n v="2.75"/>
    <x v="1"/>
    <s v="Completed"/>
    <m/>
    <m/>
  </r>
  <r>
    <s v="Jordan Juan"/>
    <x v="1"/>
    <x v="6"/>
    <x v="40"/>
    <s v="Active"/>
    <x v="0"/>
    <x v="5"/>
    <n v="4.2191780821917808"/>
    <x v="120"/>
    <n v="170000"/>
    <n v="8500"/>
    <n v="8500"/>
    <n v="187000"/>
    <n v="3"/>
    <n v="5"/>
    <n v="2"/>
    <n v="4"/>
    <n v="3.5"/>
    <x v="1"/>
    <s v="Completed"/>
    <m/>
    <m/>
  </r>
  <r>
    <s v="Karen Nathan"/>
    <x v="0"/>
    <x v="4"/>
    <x v="40"/>
    <s v="Active"/>
    <x v="1"/>
    <x v="3"/>
    <n v="4.2191780821917808"/>
    <x v="119"/>
    <n v="45000"/>
    <n v="2250"/>
    <n v="2250"/>
    <n v="49500"/>
    <n v="3"/>
    <n v="3"/>
    <n v="3"/>
    <n v="5"/>
    <n v="3.5"/>
    <x v="1"/>
    <s v="In Progress"/>
    <m/>
    <m/>
  </r>
  <r>
    <s v="Keith Willie"/>
    <x v="1"/>
    <x v="1"/>
    <x v="40"/>
    <s v="Active"/>
    <x v="0"/>
    <x v="8"/>
    <n v="4.2191780821917808"/>
    <x v="121"/>
    <n v="55000"/>
    <n v="0"/>
    <n v="2750"/>
    <n v="57750"/>
    <n v="3"/>
    <n v="4"/>
    <n v="2"/>
    <n v="4"/>
    <n v="3.25"/>
    <x v="1"/>
    <s v="In Progress"/>
    <m/>
    <m/>
  </r>
  <r>
    <s v="Megan Alexander"/>
    <x v="0"/>
    <x v="2"/>
    <x v="40"/>
    <s v="Medical Leave"/>
    <x v="1"/>
    <x v="2"/>
    <n v="4.2191780821917808"/>
    <x v="118"/>
    <n v="70000"/>
    <n v="0"/>
    <n v="3500"/>
    <n v="73500"/>
    <n v="5"/>
    <n v="3"/>
    <n v="4"/>
    <n v="1"/>
    <n v="3.25"/>
    <x v="1"/>
    <s v="Completed"/>
    <s v="yes"/>
    <m/>
  </r>
  <r>
    <s v="Nathan Charles"/>
    <x v="1"/>
    <x v="1"/>
    <x v="40"/>
    <s v="Active"/>
    <x v="1"/>
    <x v="1"/>
    <n v="4.2191780821917808"/>
    <x v="119"/>
    <n v="60000"/>
    <n v="0"/>
    <n v="3000"/>
    <n v="63000"/>
    <n v="3"/>
    <n v="3"/>
    <n v="2"/>
    <n v="2"/>
    <n v="2.5"/>
    <x v="1"/>
    <s v="Yet to Start"/>
    <m/>
    <m/>
  </r>
  <r>
    <s v="Roy Bobby"/>
    <x v="1"/>
    <x v="8"/>
    <x v="40"/>
    <s v="Active"/>
    <x v="1"/>
    <x v="3"/>
    <n v="4.2191780821917808"/>
    <x v="120"/>
    <n v="160000"/>
    <n v="8000"/>
    <n v="8000"/>
    <n v="176000"/>
    <n v="3"/>
    <n v="5"/>
    <n v="5"/>
    <n v="2"/>
    <n v="3.75"/>
    <x v="1"/>
    <s v="Completed"/>
    <m/>
    <m/>
  </r>
  <r>
    <s v="Beverly Jeffrey"/>
    <x v="0"/>
    <x v="4"/>
    <x v="41"/>
    <s v="Active"/>
    <x v="1"/>
    <x v="0"/>
    <n v="4.3041095890410963"/>
    <x v="88"/>
    <n v="45000"/>
    <n v="0"/>
    <n v="2250"/>
    <n v="47250"/>
    <n v="3"/>
    <n v="4"/>
    <n v="2"/>
    <n v="2"/>
    <n v="2.75"/>
    <x v="1"/>
    <s v="Completed"/>
    <m/>
    <m/>
  </r>
  <r>
    <s v="Christopher Willie"/>
    <x v="1"/>
    <x v="1"/>
    <x v="41"/>
    <s v="Active"/>
    <x v="0"/>
    <x v="8"/>
    <n v="4.3041095890410963"/>
    <x v="122"/>
    <n v="55000"/>
    <n v="0"/>
    <n v="2750"/>
    <n v="57750"/>
    <n v="5"/>
    <n v="2"/>
    <n v="2"/>
    <n v="4"/>
    <n v="3.25"/>
    <x v="1"/>
    <s v="Completed"/>
    <m/>
    <m/>
  </r>
  <r>
    <s v="Elizabeth Patrick"/>
    <x v="0"/>
    <x v="1"/>
    <x v="41"/>
    <s v="Active"/>
    <x v="0"/>
    <x v="2"/>
    <n v="4.3041095890410963"/>
    <x v="122"/>
    <n v="60000"/>
    <n v="0"/>
    <n v="3000"/>
    <n v="63000"/>
    <n v="3"/>
    <n v="3"/>
    <n v="2"/>
    <n v="1"/>
    <n v="2.25"/>
    <x v="1"/>
    <s v="In Progress"/>
    <m/>
    <m/>
  </r>
  <r>
    <s v="Janice Keith"/>
    <x v="0"/>
    <x v="4"/>
    <x v="41"/>
    <s v="Active"/>
    <x v="0"/>
    <x v="7"/>
    <n v="4.3041095890410963"/>
    <x v="89"/>
    <n v="45000"/>
    <n v="0"/>
    <n v="2250"/>
    <n v="47250"/>
    <n v="3"/>
    <n v="2"/>
    <n v="2"/>
    <n v="3"/>
    <n v="2.5"/>
    <x v="1"/>
    <s v="In Progress"/>
    <m/>
    <m/>
  </r>
  <r>
    <s v="Joan Wayne"/>
    <x v="0"/>
    <x v="2"/>
    <x v="41"/>
    <s v="Active"/>
    <x v="1"/>
    <x v="0"/>
    <n v="4.3041095890410963"/>
    <x v="88"/>
    <n v="60000"/>
    <n v="0"/>
    <n v="3000"/>
    <n v="63000"/>
    <n v="2"/>
    <n v="2"/>
    <n v="2"/>
    <n v="3"/>
    <n v="2.25"/>
    <x v="1"/>
    <s v="In Progress"/>
    <m/>
    <m/>
  </r>
  <r>
    <s v="Lori Dennis"/>
    <x v="0"/>
    <x v="4"/>
    <x v="41"/>
    <s v="Active"/>
    <x v="0"/>
    <x v="4"/>
    <n v="4.3041095890410963"/>
    <x v="88"/>
    <n v="55000"/>
    <n v="0"/>
    <n v="2750"/>
    <n v="57750"/>
    <n v="3"/>
    <n v="3"/>
    <n v="2"/>
    <n v="4"/>
    <n v="3"/>
    <x v="1"/>
    <s v="Completed"/>
    <m/>
    <s v="yes"/>
  </r>
  <r>
    <s v="Mark Peter"/>
    <x v="1"/>
    <x v="25"/>
    <x v="41"/>
    <s v="Active"/>
    <x v="1"/>
    <x v="2"/>
    <n v="4.3041095890410963"/>
    <x v="89"/>
    <n v="130000"/>
    <n v="0"/>
    <n v="6500"/>
    <n v="136500"/>
    <n v="3"/>
    <n v="4"/>
    <n v="2"/>
    <n v="2"/>
    <n v="2.75"/>
    <x v="1"/>
    <s v="Completed"/>
    <m/>
    <m/>
  </r>
  <r>
    <s v="Raymond Austin"/>
    <x v="1"/>
    <x v="10"/>
    <x v="41"/>
    <s v="Active"/>
    <x v="1"/>
    <x v="9"/>
    <n v="4.3041095890410963"/>
    <x v="122"/>
    <n v="80000"/>
    <n v="0"/>
    <n v="4000"/>
    <n v="84000"/>
    <n v="3"/>
    <n v="3"/>
    <n v="2"/>
    <n v="3"/>
    <n v="2.75"/>
    <x v="1"/>
    <s v="Completed"/>
    <m/>
    <m/>
  </r>
  <r>
    <s v="Rose Bryan"/>
    <x v="0"/>
    <x v="0"/>
    <x v="41"/>
    <s v="Active"/>
    <x v="1"/>
    <x v="7"/>
    <n v="4.3041095890410963"/>
    <x v="89"/>
    <n v="45000"/>
    <n v="0"/>
    <n v="2250"/>
    <n v="47250"/>
    <n v="2"/>
    <n v="4"/>
    <n v="2"/>
    <n v="5"/>
    <n v="3.25"/>
    <x v="1"/>
    <s v="In Progress"/>
    <s v="yes"/>
    <m/>
  </r>
  <r>
    <s v="Sarah Jesse"/>
    <x v="0"/>
    <x v="1"/>
    <x v="41"/>
    <s v="Active"/>
    <x v="1"/>
    <x v="6"/>
    <n v="4.3041095890410963"/>
    <x v="88"/>
    <n v="60000"/>
    <n v="0"/>
    <n v="3000"/>
    <n v="63000"/>
    <n v="3"/>
    <n v="2"/>
    <n v="2"/>
    <n v="5"/>
    <n v="3"/>
    <x v="1"/>
    <s v="Yet to Start"/>
    <m/>
    <m/>
  </r>
  <r>
    <s v="Amy Arthur"/>
    <x v="0"/>
    <x v="0"/>
    <x v="42"/>
    <s v="Active"/>
    <x v="0"/>
    <x v="2"/>
    <n v="4.3890410958904109"/>
    <x v="123"/>
    <n v="70000"/>
    <n v="0"/>
    <n v="3500"/>
    <n v="73500"/>
    <n v="3"/>
    <n v="4"/>
    <n v="3"/>
    <n v="2"/>
    <n v="3"/>
    <x v="1"/>
    <s v="Completed"/>
    <m/>
    <m/>
  </r>
  <r>
    <s v="Brittany Gregory"/>
    <x v="0"/>
    <x v="1"/>
    <x v="42"/>
    <s v="Active"/>
    <x v="1"/>
    <x v="3"/>
    <n v="4.3890410958904109"/>
    <x v="123"/>
    <n v="60000"/>
    <n v="0"/>
    <n v="3000"/>
    <n v="63000"/>
    <n v="3"/>
    <n v="3"/>
    <n v="3"/>
    <n v="2"/>
    <n v="2.75"/>
    <x v="1"/>
    <s v="In Progress"/>
    <m/>
    <m/>
  </r>
  <r>
    <s v="Christina Jonathan"/>
    <x v="0"/>
    <x v="3"/>
    <x v="42"/>
    <s v="Active"/>
    <x v="1"/>
    <x v="6"/>
    <n v="4.3890410958904109"/>
    <x v="91"/>
    <n v="65000"/>
    <n v="0"/>
    <n v="3250"/>
    <n v="68250"/>
    <n v="3"/>
    <n v="2"/>
    <n v="4"/>
    <n v="1"/>
    <n v="2.5"/>
    <x v="1"/>
    <s v="In Progress"/>
    <m/>
    <m/>
  </r>
  <r>
    <s v="Dylan Kevin"/>
    <x v="1"/>
    <x v="4"/>
    <x v="42"/>
    <s v="Active"/>
    <x v="1"/>
    <x v="5"/>
    <n v="4.3890410958904109"/>
    <x v="123"/>
    <n v="70000"/>
    <n v="3500"/>
    <n v="3500"/>
    <n v="77000"/>
    <n v="3"/>
    <n v="3"/>
    <n v="5"/>
    <n v="4"/>
    <n v="3.75"/>
    <x v="1"/>
    <s v="Completed"/>
    <m/>
    <m/>
  </r>
  <r>
    <s v="Ethan Harry"/>
    <x v="1"/>
    <x v="4"/>
    <x v="42"/>
    <s v="Active"/>
    <x v="1"/>
    <x v="5"/>
    <n v="4.3890410958904109"/>
    <x v="91"/>
    <n v="65000"/>
    <n v="3250"/>
    <n v="3250"/>
    <n v="71500"/>
    <n v="3"/>
    <n v="3"/>
    <n v="5"/>
    <n v="4"/>
    <n v="3.75"/>
    <x v="1"/>
    <s v="In Progress"/>
    <m/>
    <m/>
  </r>
  <r>
    <s v="Jane Bobby"/>
    <x v="0"/>
    <x v="2"/>
    <x v="42"/>
    <s v="Active"/>
    <x v="1"/>
    <x v="2"/>
    <n v="4.3890410958904109"/>
    <x v="123"/>
    <n v="45000"/>
    <n v="0"/>
    <n v="2250"/>
    <n v="47250"/>
    <n v="3"/>
    <n v="4"/>
    <n v="4"/>
    <n v="2"/>
    <n v="3.25"/>
    <x v="1"/>
    <s v="Completed"/>
    <m/>
    <m/>
  </r>
  <r>
    <s v="Kathryn Jose"/>
    <x v="0"/>
    <x v="4"/>
    <x v="42"/>
    <s v="Active"/>
    <x v="1"/>
    <x v="0"/>
    <n v="4.3890410958904109"/>
    <x v="91"/>
    <n v="65000"/>
    <n v="3250"/>
    <n v="3250"/>
    <n v="71500"/>
    <n v="3"/>
    <n v="3"/>
    <n v="4"/>
    <n v="5"/>
    <n v="3.75"/>
    <x v="1"/>
    <s v="Completed"/>
    <m/>
    <m/>
  </r>
  <r>
    <s v="Kenneth Carl"/>
    <x v="1"/>
    <x v="20"/>
    <x v="42"/>
    <s v="Active"/>
    <x v="1"/>
    <x v="2"/>
    <n v="4.3890410958904109"/>
    <x v="124"/>
    <n v="110000"/>
    <n v="5500"/>
    <n v="5500"/>
    <n v="121000"/>
    <n v="2"/>
    <n v="4"/>
    <n v="3"/>
    <n v="5"/>
    <n v="3.5"/>
    <x v="1"/>
    <s v="In Progress"/>
    <m/>
    <m/>
  </r>
  <r>
    <s v="Logan Tyler"/>
    <x v="1"/>
    <x v="0"/>
    <x v="42"/>
    <s v="Medical Leave"/>
    <x v="0"/>
    <x v="1"/>
    <n v="4.3890410958904109"/>
    <x v="91"/>
    <n v="50000"/>
    <n v="2500"/>
    <n v="2500"/>
    <n v="55000"/>
    <n v="3"/>
    <n v="4"/>
    <n v="2"/>
    <n v="5"/>
    <n v="3.5"/>
    <x v="1"/>
    <s v="Completed"/>
    <m/>
    <m/>
  </r>
  <r>
    <s v="Madison Christopher"/>
    <x v="0"/>
    <x v="3"/>
    <x v="42"/>
    <s v="Medical Leave"/>
    <x v="0"/>
    <x v="0"/>
    <n v="4.3890410958904109"/>
    <x v="123"/>
    <n v="40000"/>
    <n v="0"/>
    <n v="2000"/>
    <n v="42000"/>
    <n v="3"/>
    <n v="3"/>
    <n v="2"/>
    <n v="3"/>
    <n v="2.75"/>
    <x v="1"/>
    <s v="Completed"/>
    <s v="yes"/>
    <m/>
  </r>
  <r>
    <s v="Richard Mark"/>
    <x v="1"/>
    <x v="14"/>
    <x v="42"/>
    <s v="Active"/>
    <x v="1"/>
    <x v="2"/>
    <n v="4.3890410958904109"/>
    <x v="123"/>
    <n v="130000"/>
    <n v="6500"/>
    <n v="6500"/>
    <n v="143000"/>
    <n v="3"/>
    <n v="4"/>
    <n v="4"/>
    <n v="4"/>
    <n v="3.75"/>
    <x v="1"/>
    <s v="In Progress"/>
    <m/>
    <m/>
  </r>
  <r>
    <s v="Charles Joshua"/>
    <x v="1"/>
    <x v="4"/>
    <x v="43"/>
    <s v="Active"/>
    <x v="0"/>
    <x v="2"/>
    <n v="4.4712328767123291"/>
    <x v="96"/>
    <n v="70000"/>
    <n v="3500"/>
    <n v="3500"/>
    <n v="77000"/>
    <n v="4"/>
    <n v="3"/>
    <n v="3"/>
    <n v="4"/>
    <n v="3.5"/>
    <x v="1"/>
    <s v="In Progress"/>
    <m/>
    <m/>
  </r>
  <r>
    <s v="Laura Ronald"/>
    <x v="0"/>
    <x v="3"/>
    <x v="43"/>
    <s v="Notice Period"/>
    <x v="0"/>
    <x v="9"/>
    <n v="4.4712328767123291"/>
    <x v="96"/>
    <n v="40000"/>
    <n v="0"/>
    <n v="2000"/>
    <n v="42000"/>
    <n v="2"/>
    <n v="4"/>
    <n v="2"/>
    <n v="5"/>
    <n v="3.25"/>
    <x v="1"/>
    <s v="In Progress"/>
    <m/>
    <m/>
  </r>
  <r>
    <s v="Mary Steven"/>
    <x v="0"/>
    <x v="0"/>
    <x v="43"/>
    <s v="Active"/>
    <x v="1"/>
    <x v="1"/>
    <n v="4.4712328767123291"/>
    <x v="125"/>
    <n v="45000"/>
    <n v="0"/>
    <n v="2250"/>
    <n v="47250"/>
    <n v="3"/>
    <n v="3"/>
    <n v="1"/>
    <n v="2"/>
    <n v="2.25"/>
    <x v="1"/>
    <s v="Completed"/>
    <m/>
    <m/>
  </r>
  <r>
    <s v="Paul Mark"/>
    <x v="1"/>
    <x v="5"/>
    <x v="43"/>
    <s v="Active"/>
    <x v="1"/>
    <x v="2"/>
    <n v="4.4712328767123291"/>
    <x v="126"/>
    <n v="170000"/>
    <n v="8500"/>
    <n v="8500"/>
    <n v="187000"/>
    <n v="3"/>
    <n v="4"/>
    <n v="2"/>
    <n v="5"/>
    <n v="3.5"/>
    <x v="1"/>
    <s v="Completed"/>
    <m/>
    <m/>
  </r>
  <r>
    <s v="Philip Vincent"/>
    <x v="1"/>
    <x v="26"/>
    <x v="43"/>
    <s v="Active"/>
    <x v="0"/>
    <x v="0"/>
    <n v="4.4712328767123291"/>
    <x v="127"/>
    <n v="260000"/>
    <n v="13000"/>
    <n v="13000"/>
    <n v="286000"/>
    <n v="3"/>
    <n v="3"/>
    <n v="5"/>
    <n v="4"/>
    <n v="3.75"/>
    <x v="1"/>
    <s v="In Progress"/>
    <m/>
    <m/>
  </r>
  <r>
    <s v="Samuel Nicholas"/>
    <x v="1"/>
    <x v="23"/>
    <x v="43"/>
    <s v="Active"/>
    <x v="1"/>
    <x v="5"/>
    <n v="4.4712328767123291"/>
    <x v="128"/>
    <n v="260000"/>
    <n v="26000"/>
    <n v="13000"/>
    <n v="299000"/>
    <n v="5"/>
    <n v="4"/>
    <n v="5"/>
    <n v="2"/>
    <n v="4"/>
    <x v="1"/>
    <s v="Yet to Start"/>
    <m/>
    <m/>
  </r>
  <r>
    <s v="Sandra Walter"/>
    <x v="0"/>
    <x v="1"/>
    <x v="43"/>
    <s v="Active"/>
    <x v="1"/>
    <x v="1"/>
    <n v="4.4712328767123291"/>
    <x v="96"/>
    <n v="45000"/>
    <n v="0"/>
    <n v="2250"/>
    <n v="47250"/>
    <n v="5"/>
    <n v="3"/>
    <n v="1"/>
    <n v="4"/>
    <n v="3.25"/>
    <x v="1"/>
    <s v="Completed"/>
    <m/>
    <m/>
  </r>
  <r>
    <s v="Angela Arthur"/>
    <x v="0"/>
    <x v="4"/>
    <x v="44"/>
    <s v="Active"/>
    <x v="0"/>
    <x v="2"/>
    <n v="4.5561643835616437"/>
    <x v="129"/>
    <n v="50000"/>
    <n v="0"/>
    <n v="2500"/>
    <n v="52500"/>
    <n v="3"/>
    <n v="3"/>
    <n v="2"/>
    <n v="4"/>
    <n v="3"/>
    <x v="1"/>
    <s v="Completed"/>
    <s v="yes"/>
    <m/>
  </r>
  <r>
    <s v="Anna Jacob"/>
    <x v="0"/>
    <x v="2"/>
    <x v="44"/>
    <s v="Active"/>
    <x v="1"/>
    <x v="2"/>
    <n v="4.5561643835616437"/>
    <x v="129"/>
    <n v="50000"/>
    <n v="0"/>
    <n v="2500"/>
    <n v="52500"/>
    <n v="3"/>
    <n v="3"/>
    <n v="2"/>
    <n v="4"/>
    <n v="3"/>
    <x v="1"/>
    <s v="Completed"/>
    <m/>
    <m/>
  </r>
  <r>
    <s v="Christopher Michael"/>
    <x v="1"/>
    <x v="11"/>
    <x v="44"/>
    <s v="Active"/>
    <x v="0"/>
    <x v="6"/>
    <n v="4.5561643835616437"/>
    <x v="130"/>
    <n v="190000"/>
    <n v="0"/>
    <n v="9500"/>
    <n v="199500"/>
    <n v="3"/>
    <n v="4"/>
    <n v="1"/>
    <n v="3"/>
    <n v="2.75"/>
    <x v="1"/>
    <s v="Completed"/>
    <m/>
    <m/>
  </r>
  <r>
    <s v="Diana Eric"/>
    <x v="0"/>
    <x v="1"/>
    <x v="44"/>
    <s v="Active"/>
    <x v="1"/>
    <x v="6"/>
    <n v="4.5561643835616437"/>
    <x v="131"/>
    <n v="65000"/>
    <n v="0"/>
    <n v="3250"/>
    <n v="68250"/>
    <n v="3"/>
    <n v="3"/>
    <n v="2"/>
    <n v="5"/>
    <n v="3.25"/>
    <x v="1"/>
    <s v="In Progress"/>
    <m/>
    <m/>
  </r>
  <r>
    <s v="Elizabeth Patrick"/>
    <x v="0"/>
    <x v="0"/>
    <x v="44"/>
    <s v="Active"/>
    <x v="1"/>
    <x v="5"/>
    <n v="4.5561643835616437"/>
    <x v="129"/>
    <n v="70000"/>
    <n v="3500"/>
    <n v="3500"/>
    <n v="77000"/>
    <n v="3"/>
    <n v="3"/>
    <n v="5"/>
    <n v="4"/>
    <n v="3.75"/>
    <x v="1"/>
    <s v="In Progress"/>
    <m/>
    <m/>
  </r>
  <r>
    <s v="Evelyn Walter"/>
    <x v="0"/>
    <x v="2"/>
    <x v="44"/>
    <s v="Active"/>
    <x v="0"/>
    <x v="2"/>
    <n v="4.5561643835616437"/>
    <x v="131"/>
    <n v="40000"/>
    <n v="2000"/>
    <n v="2000"/>
    <n v="44000"/>
    <n v="5"/>
    <n v="3"/>
    <n v="3"/>
    <n v="3"/>
    <n v="3.5"/>
    <x v="1"/>
    <s v="In Progress"/>
    <m/>
    <m/>
  </r>
  <r>
    <s v="Helen Arthur"/>
    <x v="0"/>
    <x v="12"/>
    <x v="44"/>
    <s v="Notice Period"/>
    <x v="1"/>
    <x v="5"/>
    <n v="4.5561643835616437"/>
    <x v="131"/>
    <n v="80000"/>
    <n v="8000"/>
    <n v="4000"/>
    <n v="92000"/>
    <n v="5"/>
    <n v="5"/>
    <n v="5"/>
    <n v="1"/>
    <n v="4"/>
    <x v="1"/>
    <s v="Completed"/>
    <m/>
    <m/>
  </r>
  <r>
    <s v="Jacqueline Nicholas"/>
    <x v="0"/>
    <x v="2"/>
    <x v="44"/>
    <s v="Active"/>
    <x v="1"/>
    <x v="3"/>
    <n v="4.5561643835616437"/>
    <x v="129"/>
    <n v="60000"/>
    <n v="0"/>
    <n v="3000"/>
    <n v="63000"/>
    <n v="2"/>
    <n v="4"/>
    <n v="3"/>
    <n v="4"/>
    <n v="3.25"/>
    <x v="1"/>
    <s v="Completed"/>
    <m/>
    <m/>
  </r>
  <r>
    <s v="Julie Carl"/>
    <x v="0"/>
    <x v="3"/>
    <x v="44"/>
    <s v="Active"/>
    <x v="1"/>
    <x v="5"/>
    <n v="4.5561643835616437"/>
    <x v="129"/>
    <n v="40000"/>
    <n v="0"/>
    <n v="2000"/>
    <n v="42000"/>
    <n v="3"/>
    <n v="3"/>
    <n v="3"/>
    <n v="4"/>
    <n v="3.25"/>
    <x v="1"/>
    <s v="Completed"/>
    <m/>
    <m/>
  </r>
  <r>
    <s v="Kyle Jack"/>
    <x v="1"/>
    <x v="16"/>
    <x v="44"/>
    <s v="Active"/>
    <x v="1"/>
    <x v="2"/>
    <n v="4.5561643835616437"/>
    <x v="131"/>
    <n v="80000"/>
    <n v="0"/>
    <n v="4000"/>
    <n v="84000"/>
    <n v="3"/>
    <n v="3"/>
    <n v="2"/>
    <n v="3"/>
    <n v="2.75"/>
    <x v="1"/>
    <s v="Completed"/>
    <m/>
    <m/>
  </r>
  <r>
    <s v="Lori Dennis"/>
    <x v="0"/>
    <x v="1"/>
    <x v="44"/>
    <s v="Active"/>
    <x v="1"/>
    <x v="2"/>
    <n v="4.5561643835616437"/>
    <x v="129"/>
    <n v="60000"/>
    <n v="0"/>
    <n v="3000"/>
    <n v="63000"/>
    <n v="3"/>
    <n v="2"/>
    <n v="2"/>
    <n v="1"/>
    <n v="2"/>
    <x v="1"/>
    <s v="Completed"/>
    <m/>
    <m/>
  </r>
  <r>
    <s v="Megan Harold"/>
    <x v="0"/>
    <x v="2"/>
    <x v="44"/>
    <s v="Active"/>
    <x v="1"/>
    <x v="4"/>
    <n v="4.5561643835616437"/>
    <x v="129"/>
    <n v="50000"/>
    <n v="2500"/>
    <n v="2500"/>
    <n v="55000"/>
    <n v="5"/>
    <n v="3"/>
    <n v="2"/>
    <n v="4"/>
    <n v="3.5"/>
    <x v="1"/>
    <s v="Yet to Start"/>
    <m/>
    <m/>
  </r>
  <r>
    <s v="Michael Kevin"/>
    <x v="1"/>
    <x v="2"/>
    <x v="44"/>
    <s v="Active"/>
    <x v="1"/>
    <x v="5"/>
    <n v="4.5561643835616437"/>
    <x v="129"/>
    <n v="55000"/>
    <n v="5500"/>
    <n v="2750"/>
    <n v="63250"/>
    <n v="5"/>
    <n v="5"/>
    <n v="2"/>
    <n v="5"/>
    <n v="4.25"/>
    <x v="0"/>
    <s v="Yet to Start"/>
    <s v="yes"/>
    <m/>
  </r>
  <r>
    <s v="Roger Christopher"/>
    <x v="1"/>
    <x v="16"/>
    <x v="44"/>
    <s v="Medical Leave"/>
    <x v="1"/>
    <x v="3"/>
    <n v="4.5561643835616437"/>
    <x v="129"/>
    <n v="100000"/>
    <n v="5000"/>
    <n v="5000"/>
    <n v="110000"/>
    <n v="3"/>
    <n v="4"/>
    <n v="3"/>
    <n v="4"/>
    <n v="3.5"/>
    <x v="1"/>
    <s v="In Progress"/>
    <m/>
    <m/>
  </r>
  <r>
    <s v="Sara Dylan"/>
    <x v="0"/>
    <x v="1"/>
    <x v="44"/>
    <s v="Active"/>
    <x v="1"/>
    <x v="2"/>
    <n v="4.5561643835616437"/>
    <x v="131"/>
    <n v="50000"/>
    <n v="0"/>
    <n v="2500"/>
    <n v="52500"/>
    <n v="2"/>
    <n v="3"/>
    <n v="2"/>
    <n v="3"/>
    <n v="2.5"/>
    <x v="1"/>
    <s v="Yet to Start"/>
    <m/>
    <m/>
  </r>
  <r>
    <s v="Abigail Joe"/>
    <x v="0"/>
    <x v="1"/>
    <x v="45"/>
    <s v="Active"/>
    <x v="1"/>
    <x v="7"/>
    <n v="4.6383561643835618"/>
    <x v="105"/>
    <n v="40000"/>
    <n v="2000"/>
    <n v="2000"/>
    <n v="44000"/>
    <n v="3"/>
    <n v="4"/>
    <n v="4"/>
    <n v="3"/>
    <n v="3.5"/>
    <x v="1"/>
    <s v="Completed"/>
    <m/>
    <m/>
  </r>
  <r>
    <s v="Andrew John"/>
    <x v="1"/>
    <x v="13"/>
    <x v="45"/>
    <s v="Active"/>
    <x v="1"/>
    <x v="8"/>
    <n v="4.6383561643835618"/>
    <x v="132"/>
    <n v="110000"/>
    <n v="0"/>
    <n v="5500"/>
    <n v="115500"/>
    <n v="3"/>
    <n v="2"/>
    <n v="1"/>
    <n v="3"/>
    <n v="2.25"/>
    <x v="1"/>
    <s v="In Progress"/>
    <m/>
    <m/>
  </r>
  <r>
    <s v="Jacqueline Nicholas"/>
    <x v="0"/>
    <x v="0"/>
    <x v="45"/>
    <s v="Active"/>
    <x v="1"/>
    <x v="3"/>
    <n v="4.6383561643835618"/>
    <x v="105"/>
    <n v="50000"/>
    <n v="0"/>
    <n v="2500"/>
    <n v="52500"/>
    <n v="3"/>
    <n v="3"/>
    <n v="3"/>
    <n v="1"/>
    <n v="2.5"/>
    <x v="1"/>
    <s v="Completed"/>
    <m/>
    <m/>
  </r>
  <r>
    <s v="Katherine Harold"/>
    <x v="0"/>
    <x v="2"/>
    <x v="45"/>
    <s v="Active"/>
    <x v="1"/>
    <x v="2"/>
    <n v="4.6383561643835618"/>
    <x v="132"/>
    <n v="65000"/>
    <n v="3250"/>
    <n v="3250"/>
    <n v="71500"/>
    <n v="5"/>
    <n v="3"/>
    <n v="2"/>
    <n v="5"/>
    <n v="3.75"/>
    <x v="1"/>
    <s v="In Progress"/>
    <m/>
    <m/>
  </r>
  <r>
    <s v="Lisa Justin"/>
    <x v="0"/>
    <x v="3"/>
    <x v="45"/>
    <s v="Medical Leave"/>
    <x v="1"/>
    <x v="5"/>
    <n v="4.6383561643835618"/>
    <x v="105"/>
    <n v="45000"/>
    <n v="0"/>
    <n v="2250"/>
    <n v="47250"/>
    <n v="3"/>
    <n v="3"/>
    <n v="5"/>
    <n v="1"/>
    <n v="3"/>
    <x v="1"/>
    <s v="In Progress"/>
    <m/>
    <s v="yes"/>
  </r>
  <r>
    <s v="Olivia Peter"/>
    <x v="0"/>
    <x v="4"/>
    <x v="45"/>
    <s v="Active"/>
    <x v="1"/>
    <x v="3"/>
    <n v="4.6383561643835618"/>
    <x v="104"/>
    <n v="50000"/>
    <n v="0"/>
    <n v="2500"/>
    <n v="52500"/>
    <n v="2"/>
    <n v="3"/>
    <n v="1"/>
    <n v="5"/>
    <n v="2.75"/>
    <x v="1"/>
    <s v="In Progress"/>
    <m/>
    <m/>
  </r>
  <r>
    <s v="Patricia Russell"/>
    <x v="0"/>
    <x v="2"/>
    <x v="45"/>
    <s v="Active"/>
    <x v="0"/>
    <x v="3"/>
    <n v="4.6383561643835618"/>
    <x v="104"/>
    <n v="50000"/>
    <n v="0"/>
    <n v="2500"/>
    <n v="52500"/>
    <n v="3"/>
    <n v="3"/>
    <n v="3"/>
    <n v="3"/>
    <n v="3"/>
    <x v="1"/>
    <s v="Completed"/>
    <m/>
    <m/>
  </r>
  <r>
    <s v="Patrick Roy"/>
    <x v="1"/>
    <x v="1"/>
    <x v="45"/>
    <s v="Active"/>
    <x v="0"/>
    <x v="1"/>
    <n v="4.6383561643835618"/>
    <x v="104"/>
    <n v="60000"/>
    <n v="0"/>
    <n v="3000"/>
    <n v="63000"/>
    <n v="5"/>
    <n v="3"/>
    <n v="1"/>
    <n v="2"/>
    <n v="2.75"/>
    <x v="1"/>
    <s v="In Progress"/>
    <m/>
    <m/>
  </r>
  <r>
    <s v="Shirley Dennis"/>
    <x v="0"/>
    <x v="17"/>
    <x v="45"/>
    <s v="Medical Leave"/>
    <x v="1"/>
    <x v="5"/>
    <n v="4.6383561643835618"/>
    <x v="132"/>
    <n v="90000"/>
    <n v="0"/>
    <n v="4500"/>
    <n v="94500"/>
    <n v="3"/>
    <n v="4"/>
    <n v="3"/>
    <n v="2"/>
    <n v="3"/>
    <x v="1"/>
    <s v="Yet to Start"/>
    <s v="yes"/>
    <m/>
  </r>
  <r>
    <s v="Anna Kenneth"/>
    <x v="0"/>
    <x v="3"/>
    <x v="46"/>
    <s v="Active"/>
    <x v="1"/>
    <x v="2"/>
    <n v="4.7232876712328764"/>
    <x v="133"/>
    <n v="60000"/>
    <n v="0"/>
    <n v="3000"/>
    <n v="63000"/>
    <n v="3"/>
    <n v="4"/>
    <n v="1"/>
    <n v="2"/>
    <n v="2.5"/>
    <x v="1"/>
    <s v="Completed"/>
    <m/>
    <m/>
  </r>
  <r>
    <s v="Barbara William"/>
    <x v="0"/>
    <x v="4"/>
    <x v="46"/>
    <s v="Active"/>
    <x v="0"/>
    <x v="4"/>
    <n v="4.7232876712328764"/>
    <x v="133"/>
    <n v="70000"/>
    <n v="0"/>
    <n v="3500"/>
    <n v="73500"/>
    <n v="3"/>
    <n v="3"/>
    <n v="1"/>
    <n v="2"/>
    <n v="2.25"/>
    <x v="1"/>
    <s v="Completed"/>
    <m/>
    <m/>
  </r>
  <r>
    <s v="Brittany James"/>
    <x v="0"/>
    <x v="0"/>
    <x v="46"/>
    <s v="Active"/>
    <x v="1"/>
    <x v="1"/>
    <n v="4.7232876712328764"/>
    <x v="133"/>
    <n v="60000"/>
    <n v="3000"/>
    <n v="3000"/>
    <n v="66000"/>
    <n v="5"/>
    <n v="3"/>
    <n v="2"/>
    <n v="4"/>
    <n v="3.5"/>
    <x v="1"/>
    <s v="In Progress"/>
    <m/>
    <m/>
  </r>
  <r>
    <s v="Gary Jerry"/>
    <x v="1"/>
    <x v="16"/>
    <x v="46"/>
    <s v="Active"/>
    <x v="1"/>
    <x v="3"/>
    <n v="4.7232876712328764"/>
    <x v="133"/>
    <n v="80000"/>
    <n v="0"/>
    <n v="4000"/>
    <n v="84000"/>
    <n v="3"/>
    <n v="5"/>
    <n v="2"/>
    <n v="2"/>
    <n v="3"/>
    <x v="1"/>
    <s v="Completed"/>
    <m/>
    <m/>
  </r>
  <r>
    <s v="Jack Zachary"/>
    <x v="1"/>
    <x v="9"/>
    <x v="46"/>
    <s v="Medical Leave"/>
    <x v="0"/>
    <x v="0"/>
    <n v="4.7232876712328764"/>
    <x v="134"/>
    <n v="200000"/>
    <n v="0"/>
    <n v="10000"/>
    <n v="210000"/>
    <n v="3"/>
    <n v="3"/>
    <n v="2"/>
    <n v="4"/>
    <n v="3"/>
    <x v="1"/>
    <s v="Completed"/>
    <m/>
    <m/>
  </r>
  <r>
    <s v="Joe Arthur"/>
    <x v="0"/>
    <x v="19"/>
    <x v="46"/>
    <s v="Active"/>
    <x v="1"/>
    <x v="2"/>
    <n v="4.7232876712328764"/>
    <x v="135"/>
    <n v="255000"/>
    <n v="0"/>
    <n v="12750"/>
    <n v="267750"/>
    <n v="2"/>
    <n v="3"/>
    <n v="3"/>
    <n v="5"/>
    <n v="3.25"/>
    <x v="1"/>
    <s v="In Progress"/>
    <m/>
    <m/>
  </r>
  <r>
    <s v="Megan Jose"/>
    <x v="0"/>
    <x v="3"/>
    <x v="46"/>
    <s v="Active"/>
    <x v="1"/>
    <x v="6"/>
    <n v="4.7232876712328764"/>
    <x v="133"/>
    <n v="60000"/>
    <n v="0"/>
    <n v="3000"/>
    <n v="63000"/>
    <n v="3"/>
    <n v="3"/>
    <n v="2"/>
    <n v="2"/>
    <n v="2.5"/>
    <x v="1"/>
    <s v="Completed"/>
    <m/>
    <m/>
  </r>
  <r>
    <s v="Roger Bobby"/>
    <x v="1"/>
    <x v="2"/>
    <x v="46"/>
    <s v="Active"/>
    <x v="0"/>
    <x v="8"/>
    <n v="4.7232876712328764"/>
    <x v="136"/>
    <n v="50000"/>
    <n v="0"/>
    <n v="2500"/>
    <n v="52500"/>
    <n v="5"/>
    <n v="3"/>
    <n v="2"/>
    <n v="3"/>
    <n v="3.25"/>
    <x v="1"/>
    <s v="Completed"/>
    <m/>
    <m/>
  </r>
  <r>
    <s v="Angela Andrew"/>
    <x v="0"/>
    <x v="0"/>
    <x v="47"/>
    <s v="Active"/>
    <x v="1"/>
    <x v="2"/>
    <n v="4.8"/>
    <x v="137"/>
    <n v="60000"/>
    <n v="3000"/>
    <n v="3000"/>
    <n v="66000"/>
    <n v="5"/>
    <n v="4"/>
    <n v="4"/>
    <n v="1"/>
    <n v="3.5"/>
    <x v="1"/>
    <s v="Completed"/>
    <m/>
    <m/>
  </r>
  <r>
    <s v="Emily Scott"/>
    <x v="0"/>
    <x v="1"/>
    <x v="47"/>
    <s v="Active"/>
    <x v="1"/>
    <x v="0"/>
    <n v="4.8"/>
    <x v="138"/>
    <n v="50000"/>
    <n v="5000"/>
    <n v="2500"/>
    <n v="57500"/>
    <n v="5"/>
    <n v="5"/>
    <n v="5"/>
    <n v="2"/>
    <n v="4.25"/>
    <x v="0"/>
    <s v="In Progress"/>
    <m/>
    <m/>
  </r>
  <r>
    <s v="Harold Walter"/>
    <x v="1"/>
    <x v="3"/>
    <x v="47"/>
    <s v="Active"/>
    <x v="1"/>
    <x v="8"/>
    <n v="4.8"/>
    <x v="137"/>
    <n v="60000"/>
    <n v="3000"/>
    <n v="3000"/>
    <n v="66000"/>
    <n v="5"/>
    <n v="3"/>
    <n v="2"/>
    <n v="4"/>
    <n v="3.5"/>
    <x v="1"/>
    <s v="Completed"/>
    <m/>
    <m/>
  </r>
  <r>
    <s v="Jesse Jeffrey"/>
    <x v="1"/>
    <x v="5"/>
    <x v="47"/>
    <s v="Active"/>
    <x v="0"/>
    <x v="5"/>
    <n v="4.8"/>
    <x v="64"/>
    <n v="180000"/>
    <n v="18000"/>
    <n v="9000"/>
    <n v="207000"/>
    <n v="5"/>
    <n v="4"/>
    <n v="5"/>
    <n v="2"/>
    <n v="4"/>
    <x v="1"/>
    <s v="Completed"/>
    <s v="yes"/>
    <m/>
  </r>
  <r>
    <s v="Judith Alan"/>
    <x v="0"/>
    <x v="1"/>
    <x v="47"/>
    <s v="Active"/>
    <x v="0"/>
    <x v="0"/>
    <n v="4.8"/>
    <x v="138"/>
    <n v="55000"/>
    <n v="2750"/>
    <n v="2750"/>
    <n v="60500"/>
    <n v="3"/>
    <n v="5"/>
    <n v="1"/>
    <n v="5"/>
    <n v="3.5"/>
    <x v="1"/>
    <s v="Completed"/>
    <m/>
    <m/>
  </r>
  <r>
    <s v="Katherine Roger"/>
    <x v="0"/>
    <x v="25"/>
    <x v="47"/>
    <s v="Active"/>
    <x v="0"/>
    <x v="5"/>
    <n v="4.8"/>
    <x v="139"/>
    <n v="100000"/>
    <n v="0"/>
    <n v="5000"/>
    <n v="105000"/>
    <n v="2"/>
    <n v="2"/>
    <n v="2"/>
    <n v="4"/>
    <n v="2.5"/>
    <x v="1"/>
    <s v="In Progress"/>
    <m/>
    <m/>
  </r>
  <r>
    <s v="Kathryn Aaron"/>
    <x v="0"/>
    <x v="0"/>
    <x v="47"/>
    <s v="Active"/>
    <x v="1"/>
    <x v="3"/>
    <n v="4.8"/>
    <x v="138"/>
    <n v="50000"/>
    <n v="0"/>
    <n v="2500"/>
    <n v="52500"/>
    <n v="2"/>
    <n v="3"/>
    <n v="3"/>
    <n v="4"/>
    <n v="3"/>
    <x v="1"/>
    <s v="In Progress"/>
    <m/>
    <m/>
  </r>
  <r>
    <s v="Marie Ethan"/>
    <x v="0"/>
    <x v="4"/>
    <x v="47"/>
    <s v="Active"/>
    <x v="1"/>
    <x v="1"/>
    <n v="4.8"/>
    <x v="138"/>
    <n v="65000"/>
    <n v="0"/>
    <n v="3250"/>
    <n v="68250"/>
    <n v="3"/>
    <n v="2"/>
    <n v="3"/>
    <n v="4"/>
    <n v="3"/>
    <x v="1"/>
    <s v="Completed"/>
    <m/>
    <m/>
  </r>
  <r>
    <s v="Alexis Russell"/>
    <x v="0"/>
    <x v="0"/>
    <x v="48"/>
    <s v="Active"/>
    <x v="0"/>
    <x v="5"/>
    <n v="4.8849315068493153"/>
    <x v="74"/>
    <n v="70000"/>
    <n v="0"/>
    <n v="3500"/>
    <n v="73500"/>
    <n v="3"/>
    <n v="2"/>
    <n v="5"/>
    <n v="2"/>
    <n v="3"/>
    <x v="1"/>
    <s v="Completed"/>
    <m/>
    <m/>
  </r>
  <r>
    <s v="Beverly Eugene"/>
    <x v="0"/>
    <x v="4"/>
    <x v="48"/>
    <s v="Active"/>
    <x v="1"/>
    <x v="5"/>
    <n v="4.8849315068493153"/>
    <x v="109"/>
    <n v="45000"/>
    <n v="2250"/>
    <n v="2250"/>
    <n v="49500"/>
    <n v="5"/>
    <n v="4"/>
    <n v="5"/>
    <n v="1"/>
    <n v="3.75"/>
    <x v="1"/>
    <s v="In Progress"/>
    <m/>
    <m/>
  </r>
  <r>
    <s v="Brittany James"/>
    <x v="0"/>
    <x v="3"/>
    <x v="48"/>
    <s v="Active"/>
    <x v="1"/>
    <x v="2"/>
    <n v="4.8849315068493153"/>
    <x v="109"/>
    <n v="50000"/>
    <n v="0"/>
    <n v="2500"/>
    <n v="52500"/>
    <n v="3"/>
    <n v="2"/>
    <n v="3"/>
    <n v="1"/>
    <n v="2.25"/>
    <x v="1"/>
    <s v="In Progress"/>
    <m/>
    <m/>
  </r>
  <r>
    <s v="Cynthia Harold"/>
    <x v="0"/>
    <x v="0"/>
    <x v="48"/>
    <s v="Active"/>
    <x v="0"/>
    <x v="4"/>
    <n v="4.8849315068493153"/>
    <x v="109"/>
    <n v="40000"/>
    <n v="0"/>
    <n v="2000"/>
    <n v="42000"/>
    <n v="5"/>
    <n v="3"/>
    <n v="2"/>
    <n v="3"/>
    <n v="3.25"/>
    <x v="1"/>
    <s v="In Progress"/>
    <m/>
    <s v="yes"/>
  </r>
  <r>
    <s v="Jane Edward"/>
    <x v="0"/>
    <x v="25"/>
    <x v="48"/>
    <s v="Active"/>
    <x v="1"/>
    <x v="5"/>
    <n v="4.8849315068493153"/>
    <x v="70"/>
    <n v="110000"/>
    <n v="0"/>
    <n v="5500"/>
    <n v="115500"/>
    <n v="3"/>
    <n v="3"/>
    <n v="3"/>
    <n v="4"/>
    <n v="3.25"/>
    <x v="1"/>
    <s v="Completed"/>
    <m/>
    <m/>
  </r>
  <r>
    <s v="Joseph Sean"/>
    <x v="1"/>
    <x v="0"/>
    <x v="48"/>
    <s v="Active"/>
    <x v="1"/>
    <x v="8"/>
    <n v="4.8849315068493153"/>
    <x v="73"/>
    <n v="50000"/>
    <n v="0"/>
    <n v="2500"/>
    <n v="52500"/>
    <n v="5"/>
    <n v="3"/>
    <n v="2"/>
    <n v="3"/>
    <n v="3.25"/>
    <x v="1"/>
    <s v="In Progress"/>
    <m/>
    <m/>
  </r>
  <r>
    <s v="Julia Jesse"/>
    <x v="0"/>
    <x v="3"/>
    <x v="48"/>
    <s v="Active"/>
    <x v="0"/>
    <x v="6"/>
    <n v="4.8849315068493153"/>
    <x v="109"/>
    <n v="45000"/>
    <n v="0"/>
    <n v="2250"/>
    <n v="47250"/>
    <n v="3"/>
    <n v="3"/>
    <n v="2"/>
    <n v="5"/>
    <n v="3.25"/>
    <x v="1"/>
    <s v="In Progress"/>
    <s v="yes"/>
    <m/>
  </r>
  <r>
    <s v="Justin Anthony"/>
    <x v="1"/>
    <x v="2"/>
    <x v="48"/>
    <s v="Active"/>
    <x v="1"/>
    <x v="5"/>
    <n v="4.8849315068493153"/>
    <x v="109"/>
    <n v="55000"/>
    <n v="5500"/>
    <n v="2750"/>
    <n v="63250"/>
    <n v="3"/>
    <n v="5"/>
    <n v="5"/>
    <n v="4"/>
    <n v="4.25"/>
    <x v="0"/>
    <s v="In Progress"/>
    <m/>
    <m/>
  </r>
  <r>
    <s v="Kathryn Adam"/>
    <x v="0"/>
    <x v="4"/>
    <x v="48"/>
    <s v="Active"/>
    <x v="1"/>
    <x v="2"/>
    <n v="4.8849315068493153"/>
    <x v="74"/>
    <n v="40000"/>
    <n v="2000"/>
    <n v="2000"/>
    <n v="44000"/>
    <n v="3"/>
    <n v="4"/>
    <n v="3"/>
    <n v="5"/>
    <n v="3.75"/>
    <x v="1"/>
    <s v="Completed"/>
    <m/>
    <m/>
  </r>
  <r>
    <s v="Lisa Brian"/>
    <x v="0"/>
    <x v="4"/>
    <x v="48"/>
    <s v="Active"/>
    <x v="1"/>
    <x v="3"/>
    <n v="4.8849315068493153"/>
    <x v="74"/>
    <n v="45000"/>
    <n v="0"/>
    <n v="2250"/>
    <n v="47250"/>
    <n v="3"/>
    <n v="4"/>
    <n v="2"/>
    <n v="2"/>
    <n v="2.75"/>
    <x v="1"/>
    <s v="Completed"/>
    <m/>
    <m/>
  </r>
  <r>
    <s v="Matthew Scott"/>
    <x v="1"/>
    <x v="24"/>
    <x v="48"/>
    <s v="Active"/>
    <x v="0"/>
    <x v="2"/>
    <n v="4.8849315068493153"/>
    <x v="70"/>
    <n v="170000"/>
    <n v="0"/>
    <n v="8500"/>
    <n v="178500"/>
    <n v="3"/>
    <n v="3"/>
    <n v="3"/>
    <n v="3"/>
    <n v="3"/>
    <x v="1"/>
    <s v="Completed"/>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8"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Y2:Z7" firstHeaderRow="1" firstDataRow="1" firstDataCol="1"/>
  <pivotFields count="24">
    <pivotField showAll="0"/>
    <pivotField showAll="0"/>
    <pivotField showAll="0" sortType="descending">
      <autoSortScope>
        <pivotArea dataOnly="0" outline="0" fieldPosition="0">
          <references count="1">
            <reference field="4294967294" count="1" selected="0">
              <x v="0"/>
            </reference>
          </references>
        </pivotArea>
      </autoSortScope>
    </pivotField>
    <pivotField numFmtId="14" showAll="0">
      <items count="15">
        <item x="0"/>
        <item x="1"/>
        <item x="2"/>
        <item x="3"/>
        <item x="4"/>
        <item x="5"/>
        <item x="6"/>
        <item x="7"/>
        <item x="8"/>
        <item x="9"/>
        <item x="10"/>
        <item x="11"/>
        <item x="12"/>
        <item x="13"/>
        <item t="default"/>
      </items>
    </pivotField>
    <pivotField showAll="0"/>
    <pivotField showAll="0"/>
    <pivotField showAll="0">
      <items count="11">
        <item x="9"/>
        <item x="2"/>
        <item x="6"/>
        <item x="7"/>
        <item x="1"/>
        <item x="5"/>
        <item x="4"/>
        <item x="3"/>
        <item x="0"/>
        <item x="8"/>
        <item t="default"/>
      </items>
    </pivotField>
    <pivotField numFmtId="2" showAll="0"/>
    <pivotField axis="axisRow" numFmtId="2" showAll="0">
      <items count="6">
        <item x="0"/>
        <item x="1"/>
        <item x="2"/>
        <item x="3"/>
        <item x="4"/>
        <item t="default"/>
      </items>
    </pivotField>
    <pivotField dataField="1" numFmtId="6" showAll="0"/>
    <pivotField numFmtId="6" showAll="0"/>
    <pivotField numFmtId="6" showAll="0"/>
    <pivotField numFmtId="6" showAll="0"/>
    <pivotField showAll="0"/>
    <pivotField showAll="0"/>
    <pivotField showAll="0"/>
    <pivotField showAll="0"/>
    <pivotField showAll="0"/>
    <pivotField showAll="0"/>
    <pivotField showAll="0"/>
    <pivotField showAll="0" defaultSubtotal="0"/>
    <pivotField showAll="0" defaultSubtotal="0"/>
    <pivotField showAll="0" defaultSubtotal="0">
      <items count="6">
        <item x="0"/>
        <item x="1"/>
        <item x="2"/>
        <item x="3"/>
        <item x="4"/>
        <item x="5"/>
      </items>
    </pivotField>
    <pivotField showAll="0" defaultSubtotal="0">
      <items count="6">
        <item h="1" x="0"/>
        <item x="1"/>
        <item h="1" x="2"/>
        <item h="1" x="3"/>
        <item h="1" x="4"/>
        <item h="1" x="5"/>
      </items>
    </pivotField>
  </pivotFields>
  <rowFields count="1">
    <field x="8"/>
  </rowFields>
  <rowItems count="5">
    <i>
      <x v="1"/>
    </i>
    <i>
      <x v="2"/>
    </i>
    <i>
      <x v="3"/>
    </i>
    <i>
      <x v="4"/>
    </i>
    <i t="grand">
      <x/>
    </i>
  </rowItems>
  <colItems count="1">
    <i/>
  </colItems>
  <dataFields count="1">
    <dataField name="Average of Salary2" fld="9" subtotal="average" baseField="2" baseItem="0" numFmtId="166"/>
  </dataFields>
  <formats count="8">
    <format dxfId="7">
      <pivotArea outline="0" collapsedLevelsAreSubtotals="1" fieldPosition="0">
        <references count="1">
          <reference field="4294967294" count="1" selected="0">
            <x v="0"/>
          </reference>
        </references>
      </pivotArea>
    </format>
    <format dxfId="6">
      <pivotArea outline="0" collapsedLevelsAreSubtotals="1" fieldPosition="0">
        <references count="1">
          <reference field="4294967294" count="1" selected="0">
            <x v="0"/>
          </reference>
        </references>
      </pivotArea>
    </format>
    <format dxfId="5">
      <pivotArea outline="0" collapsedLevelsAreSubtotals="1" fieldPosition="0">
        <references count="1">
          <reference field="4294967294" count="1" selected="0">
            <x v="0"/>
          </reference>
        </references>
      </pivotArea>
    </format>
    <format dxfId="4">
      <pivotArea outline="0" collapsedLevelsAreSubtotals="1" fieldPosition="0">
        <references count="1">
          <reference field="4294967294" count="1" selected="0">
            <x v="0"/>
          </reference>
        </references>
      </pivotArea>
    </format>
    <format dxfId="3">
      <pivotArea outline="0" collapsedLevelsAreSubtotals="1" fieldPosition="0">
        <references count="1">
          <reference field="4294967294" count="1" selected="0">
            <x v="0"/>
          </reference>
        </references>
      </pivotArea>
    </format>
    <format dxfId="2">
      <pivotArea outline="0" collapsedLevelsAreSubtotals="1" fieldPosition="0">
        <references count="1">
          <reference field="4294967294" count="1" selected="0">
            <x v="0"/>
          </reference>
        </references>
      </pivotArea>
    </format>
    <format dxfId="1">
      <pivotArea outline="0" collapsedLevelsAreSubtotals="1" fieldPosition="0">
        <references count="1">
          <reference field="4294967294" count="1" selected="0">
            <x v="0"/>
          </reference>
        </references>
      </pivotArea>
    </format>
    <format dxfId="0">
      <pivotArea outline="0" collapsedLevelsAreSubtotals="1" fieldPosition="0">
        <references count="1">
          <reference field="4294967294" count="1" selected="0">
            <x v="0"/>
          </reference>
        </references>
      </pivotArea>
    </format>
  </formats>
  <chartFormats count="2">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1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O17:AQ34" firstHeaderRow="1" firstDataRow="1" firstDataCol="0"/>
  <pivotFields count="24">
    <pivotField showAll="0"/>
    <pivotField showAll="0"/>
    <pivotField showAll="0"/>
    <pivotField numFmtId="14" showAll="0">
      <items count="15">
        <item x="0"/>
        <item x="1"/>
        <item x="2"/>
        <item x="3"/>
        <item x="4"/>
        <item x="5"/>
        <item x="6"/>
        <item x="7"/>
        <item x="8"/>
        <item x="9"/>
        <item x="10"/>
        <item x="11"/>
        <item x="12"/>
        <item x="13"/>
        <item t="default"/>
      </items>
    </pivotField>
    <pivotField showAll="0"/>
    <pivotField showAll="0"/>
    <pivotField showAll="0"/>
    <pivotField numFmtId="2" showAll="0"/>
    <pivotField numFmtId="2" showAll="0"/>
    <pivotField numFmtId="6" showAll="0"/>
    <pivotField numFmtId="6" showAll="0"/>
    <pivotField numFmtId="6" showAll="0"/>
    <pivotField numFmtId="6" showAll="0"/>
    <pivotField showAll="0"/>
    <pivotField showAll="0"/>
    <pivotField showAll="0"/>
    <pivotField showAll="0"/>
    <pivotField showAll="0"/>
    <pivotField showAll="0"/>
    <pivotField showAll="0"/>
    <pivotField showAll="0"/>
    <pivotField showAll="0"/>
    <pivotField showAll="0" defaultSubtotal="0">
      <items count="6">
        <item sd="0" x="0"/>
        <item sd="0" x="1"/>
        <item sd="0" x="2"/>
        <item sd="0" x="3"/>
        <item sd="0" x="4"/>
        <item sd="0" x="5"/>
      </items>
    </pivotField>
    <pivotField showAll="0" defaultSubtotal="0">
      <items count="6">
        <item h="1" sd="0" x="0"/>
        <item sd="0" x="1"/>
        <item h="1" sd="0" x="2"/>
        <item h="1" sd="0" x="3"/>
        <item h="1" sd="0" x="4"/>
        <item h="1" sd="0" x="5"/>
      </items>
    </pivotField>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10"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I3:AL16" firstHeaderRow="0" firstDataRow="1" firstDataCol="1" rowPageCount="1" colPageCount="1"/>
  <pivotFields count="24">
    <pivotField dataField="1" showAll="0"/>
    <pivotField showAll="0"/>
    <pivotField showAll="0"/>
    <pivotField axis="axisRow" showAll="0">
      <items count="15">
        <item x="0"/>
        <item x="1"/>
        <item x="2"/>
        <item x="3"/>
        <item x="4"/>
        <item x="5"/>
        <item x="6"/>
        <item x="7"/>
        <item x="8"/>
        <item x="9"/>
        <item x="10"/>
        <item x="11"/>
        <item x="12"/>
        <item x="13"/>
        <item t="default"/>
      </items>
    </pivotField>
    <pivotField showAll="0"/>
    <pivotField showAll="0"/>
    <pivotField showAll="0">
      <items count="11">
        <item x="9"/>
        <item x="2"/>
        <item x="6"/>
        <item x="7"/>
        <item x="1"/>
        <item x="5"/>
        <item x="4"/>
        <item x="3"/>
        <item x="0"/>
        <item x="8"/>
        <item t="default"/>
      </items>
    </pivotField>
    <pivotField numFmtId="2" showAll="0"/>
    <pivotField numFmtId="2" showAll="0"/>
    <pivotField numFmtId="6" showAll="0"/>
    <pivotField numFmtId="6" showAll="0"/>
    <pivotField numFmtId="6" showAll="0"/>
    <pivotField numFmtId="6" showAll="0"/>
    <pivotField showAll="0"/>
    <pivotField showAll="0"/>
    <pivotField showAll="0"/>
    <pivotField showAll="0"/>
    <pivotField showAll="0"/>
    <pivotField showAll="0"/>
    <pivotField showAll="0"/>
    <pivotField dataField="1" showAll="0"/>
    <pivotField dataField="1" showAll="0" defaultSubtotal="0"/>
    <pivotField showAll="0" defaultSubtotal="0">
      <items count="6">
        <item sd="0" x="0"/>
        <item sd="0" x="1"/>
        <item sd="0" x="2"/>
        <item sd="0" x="3"/>
        <item sd="0" x="4"/>
        <item sd="0" x="5"/>
      </items>
    </pivotField>
    <pivotField axis="axisPage" showAll="0" defaultSubtotal="0">
      <items count="6">
        <item sd="0" x="0"/>
        <item sd="0" x="1"/>
        <item sd="0" x="2"/>
        <item sd="0" x="3"/>
        <item sd="0" x="4"/>
        <item sd="0" x="5"/>
      </items>
    </pivotField>
  </pivotFields>
  <rowFields count="1">
    <field x="3"/>
  </rowFields>
  <rowItems count="13">
    <i>
      <x v="1"/>
    </i>
    <i>
      <x v="2"/>
    </i>
    <i>
      <x v="3"/>
    </i>
    <i>
      <x v="4"/>
    </i>
    <i>
      <x v="5"/>
    </i>
    <i>
      <x v="6"/>
    </i>
    <i>
      <x v="7"/>
    </i>
    <i>
      <x v="8"/>
    </i>
    <i>
      <x v="9"/>
    </i>
    <i>
      <x v="10"/>
    </i>
    <i>
      <x v="11"/>
    </i>
    <i>
      <x v="12"/>
    </i>
    <i t="grand">
      <x/>
    </i>
  </rowItems>
  <colFields count="1">
    <field x="-2"/>
  </colFields>
  <colItems count="3">
    <i>
      <x/>
    </i>
    <i i="1">
      <x v="1"/>
    </i>
    <i i="2">
      <x v="2"/>
    </i>
  </colItems>
  <pageFields count="1">
    <pageField fld="23" item="1" hier="-1"/>
  </pageFields>
  <dataFields count="3">
    <dataField name="Count of Full Name2" fld="0" subtotal="count" showDataAs="runTotal" baseField="3" baseItem="0"/>
    <dataField name="New Hire" fld="20" subtotal="count" baseField="0" baseItem="0"/>
    <dataField name=" isTerm" fld="2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9"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C3:AG6" firstHeaderRow="0" firstDataRow="1" firstDataCol="1"/>
  <pivotFields count="24">
    <pivotField showAll="0"/>
    <pivotField axis="axisRow" showAll="0">
      <items count="3">
        <item x="0"/>
        <item x="1"/>
        <item t="default"/>
      </items>
    </pivotField>
    <pivotField showAll="0"/>
    <pivotField numFmtId="14" showAll="0">
      <items count="15">
        <item x="0"/>
        <item x="1"/>
        <item x="2"/>
        <item x="3"/>
        <item x="4"/>
        <item x="5"/>
        <item x="6"/>
        <item x="7"/>
        <item x="8"/>
        <item x="9"/>
        <item x="10"/>
        <item x="11"/>
        <item x="12"/>
        <item x="13"/>
        <item t="default"/>
      </items>
    </pivotField>
    <pivotField showAll="0"/>
    <pivotField showAll="0"/>
    <pivotField showAll="0">
      <items count="11">
        <item x="9"/>
        <item x="2"/>
        <item x="6"/>
        <item x="7"/>
        <item x="1"/>
        <item x="5"/>
        <item x="4"/>
        <item x="3"/>
        <item x="0"/>
        <item x="8"/>
        <item t="default"/>
      </items>
    </pivotField>
    <pivotField numFmtId="2" showAll="0"/>
    <pivotField numFmtId="2" showAll="0"/>
    <pivotField numFmtId="6" showAll="0"/>
    <pivotField numFmtId="6" showAll="0"/>
    <pivotField numFmtId="6" showAll="0"/>
    <pivotField numFmtId="6" showAll="0"/>
    <pivotField dataField="1" showAll="0"/>
    <pivotField dataField="1" showAll="0"/>
    <pivotField dataField="1" showAll="0"/>
    <pivotField dataField="1" showAll="0"/>
    <pivotField showAll="0"/>
    <pivotField showAll="0"/>
    <pivotField showAll="0"/>
    <pivotField showAll="0" defaultSubtotal="0"/>
    <pivotField showAll="0" defaultSubtotal="0"/>
    <pivotField showAll="0" defaultSubtotal="0">
      <items count="6">
        <item x="0"/>
        <item x="1"/>
        <item x="2"/>
        <item x="3"/>
        <item x="4"/>
        <item x="5"/>
      </items>
    </pivotField>
    <pivotField showAll="0" defaultSubtotal="0">
      <items count="6">
        <item h="1" x="0"/>
        <item x="1"/>
        <item h="1" x="2"/>
        <item h="1" x="3"/>
        <item h="1" x="4"/>
        <item h="1" x="5"/>
      </items>
    </pivotField>
  </pivotFields>
  <rowFields count="1">
    <field x="1"/>
  </rowFields>
  <rowItems count="3">
    <i>
      <x/>
    </i>
    <i>
      <x v="1"/>
    </i>
    <i t="grand">
      <x/>
    </i>
  </rowItems>
  <colFields count="1">
    <field x="-2"/>
  </colFields>
  <colItems count="4">
    <i>
      <x/>
    </i>
    <i i="1">
      <x v="1"/>
    </i>
    <i i="2">
      <x v="2"/>
    </i>
    <i i="3">
      <x v="3"/>
    </i>
  </colItems>
  <dataFields count="4">
    <dataField name="Efficiency Rate" fld="13" subtotal="average" baseField="1" baseItem="0"/>
    <dataField name="Behaviour Rate" fld="14" subtotal="average" baseField="1" baseItem="0"/>
    <dataField name="Innovation Rate" fld="15" subtotal="average" baseField="1" baseItem="0"/>
    <dataField name="Collegues Rate" fld="16" subtotal="average" baseField="1" baseItem="0"/>
  </dataFields>
  <formats count="8">
    <format dxfId="15">
      <pivotArea outline="0" collapsedLevelsAreSubtotals="1" fieldPosition="0"/>
    </format>
    <format dxfId="14">
      <pivotArea outline="0" collapsedLevelsAreSubtotals="1" fieldPosition="0"/>
    </format>
    <format dxfId="13">
      <pivotArea outline="0" collapsedLevelsAreSubtotals="1" fieldPosition="0"/>
    </format>
    <format dxfId="12">
      <pivotArea outline="0" collapsedLevelsAreSubtotals="1" fieldPosition="0"/>
    </format>
    <format dxfId="11">
      <pivotArea outline="0" collapsedLevelsAreSubtotals="1" fieldPosition="0"/>
    </format>
    <format dxfId="10">
      <pivotArea outline="0" collapsedLevelsAreSubtotals="1" fieldPosition="0"/>
    </format>
    <format dxfId="9">
      <pivotArea outline="0" collapsedLevelsAreSubtotals="1" fieldPosition="0"/>
    </format>
    <format dxfId="8">
      <pivotArea outline="0" collapsedLevelsAreSubtotals="1" fieldPosition="0"/>
    </format>
  </formats>
  <chartFormats count="4">
    <chartFormat chart="2" format="12" series="1">
      <pivotArea type="data" outline="0" fieldPosition="0">
        <references count="1">
          <reference field="4294967294" count="1" selected="0">
            <x v="0"/>
          </reference>
        </references>
      </pivotArea>
    </chartFormat>
    <chartFormat chart="2" format="13" series="1">
      <pivotArea type="data" outline="0" fieldPosition="0">
        <references count="1">
          <reference field="4294967294" count="1" selected="0">
            <x v="1"/>
          </reference>
        </references>
      </pivotArea>
    </chartFormat>
    <chartFormat chart="2" format="14" series="1">
      <pivotArea type="data" outline="0" fieldPosition="0">
        <references count="1">
          <reference field="4294967294" count="1" selected="0">
            <x v="2"/>
          </reference>
        </references>
      </pivotArea>
    </chartFormat>
    <chartFormat chart="2" format="15"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7"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V2:W7" firstHeaderRow="1" firstDataRow="1" firstDataCol="1"/>
  <pivotFields count="24">
    <pivotField showAll="0"/>
    <pivotField showAll="0"/>
    <pivotField axis="axisRow" showAll="0" sortType="descending">
      <items count="7">
        <item x="0"/>
        <item x="1"/>
        <item x="2"/>
        <item x="3"/>
        <item x="4"/>
        <item x="5"/>
        <item t="default"/>
      </items>
      <autoSortScope>
        <pivotArea dataOnly="0" outline="0" fieldPosition="0">
          <references count="1">
            <reference field="4294967294" count="1" selected="0">
              <x v="0"/>
            </reference>
          </references>
        </pivotArea>
      </autoSortScope>
    </pivotField>
    <pivotField numFmtId="14" showAll="0">
      <items count="15">
        <item x="0"/>
        <item x="1"/>
        <item x="2"/>
        <item x="3"/>
        <item x="4"/>
        <item x="5"/>
        <item x="6"/>
        <item x="7"/>
        <item x="8"/>
        <item x="9"/>
        <item x="10"/>
        <item x="11"/>
        <item x="12"/>
        <item x="13"/>
        <item t="default"/>
      </items>
    </pivotField>
    <pivotField showAll="0"/>
    <pivotField showAll="0"/>
    <pivotField showAll="0">
      <items count="11">
        <item x="9"/>
        <item x="2"/>
        <item x="6"/>
        <item x="7"/>
        <item x="1"/>
        <item x="5"/>
        <item x="4"/>
        <item x="3"/>
        <item x="0"/>
        <item x="8"/>
        <item t="default"/>
      </items>
    </pivotField>
    <pivotField numFmtId="2" showAll="0"/>
    <pivotField numFmtId="2" showAll="0"/>
    <pivotField dataField="1" numFmtId="6" showAll="0"/>
    <pivotField numFmtId="6" showAll="0"/>
    <pivotField numFmtId="6" showAll="0"/>
    <pivotField numFmtId="6" showAll="0"/>
    <pivotField showAll="0"/>
    <pivotField showAll="0"/>
    <pivotField showAll="0"/>
    <pivotField showAll="0"/>
    <pivotField showAll="0"/>
    <pivotField showAll="0"/>
    <pivotField showAll="0"/>
    <pivotField showAll="0" defaultSubtotal="0"/>
    <pivotField showAll="0" defaultSubtotal="0"/>
    <pivotField showAll="0" defaultSubtotal="0">
      <items count="6">
        <item x="0"/>
        <item x="1"/>
        <item x="2"/>
        <item x="3"/>
        <item x="4"/>
        <item x="5"/>
      </items>
    </pivotField>
    <pivotField showAll="0" defaultSubtotal="0">
      <items count="6">
        <item h="1" x="0"/>
        <item x="1"/>
        <item h="1" x="2"/>
        <item h="1" x="3"/>
        <item h="1" x="4"/>
        <item h="1" x="5"/>
      </items>
    </pivotField>
  </pivotFields>
  <rowFields count="1">
    <field x="2"/>
  </rowFields>
  <rowItems count="5">
    <i>
      <x v="4"/>
    </i>
    <i>
      <x v="3"/>
    </i>
    <i>
      <x v="2"/>
    </i>
    <i>
      <x v="1"/>
    </i>
    <i t="grand">
      <x/>
    </i>
  </rowItems>
  <colItems count="1">
    <i/>
  </colItems>
  <dataFields count="1">
    <dataField name="Average of Salary2" fld="9" subtotal="average" baseField="2" baseItem="0" numFmtId="166"/>
  </dataFields>
  <formats count="8">
    <format dxfId="23">
      <pivotArea outline="0" collapsedLevelsAreSubtotals="1" fieldPosition="0">
        <references count="1">
          <reference field="4294967294" count="1" selected="0">
            <x v="0"/>
          </reference>
        </references>
      </pivotArea>
    </format>
    <format dxfId="22">
      <pivotArea outline="0" collapsedLevelsAreSubtotals="1" fieldPosition="0">
        <references count="1">
          <reference field="4294967294" count="1" selected="0">
            <x v="0"/>
          </reference>
        </references>
      </pivotArea>
    </format>
    <format dxfId="21">
      <pivotArea outline="0" collapsedLevelsAreSubtotals="1" fieldPosition="0">
        <references count="1">
          <reference field="4294967294" count="1" selected="0">
            <x v="0"/>
          </reference>
        </references>
      </pivotArea>
    </format>
    <format dxfId="20">
      <pivotArea outline="0" collapsedLevelsAreSubtotals="1" fieldPosition="0">
        <references count="1">
          <reference field="4294967294" count="1" selected="0">
            <x v="0"/>
          </reference>
        </references>
      </pivotArea>
    </format>
    <format dxfId="19">
      <pivotArea outline="0" collapsedLevelsAreSubtotals="1" fieldPosition="0">
        <references count="1">
          <reference field="4294967294" count="1" selected="0">
            <x v="0"/>
          </reference>
        </references>
      </pivotArea>
    </format>
    <format dxfId="18">
      <pivotArea outline="0" collapsedLevelsAreSubtotals="1" fieldPosition="0">
        <references count="1">
          <reference field="4294967294" count="1" selected="0">
            <x v="0"/>
          </reference>
        </references>
      </pivotArea>
    </format>
    <format dxfId="17">
      <pivotArea outline="0" collapsedLevelsAreSubtotals="1" fieldPosition="0">
        <references count="1">
          <reference field="4294967294" count="1" selected="0">
            <x v="0"/>
          </reference>
        </references>
      </pivotArea>
    </format>
    <format dxfId="16">
      <pivotArea outline="0" collapsedLevelsAreSubtotals="1" fieldPosition="0">
        <references count="1">
          <reference field="4294967294"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5"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P2:Q13" firstHeaderRow="1" firstDataRow="1" firstDataCol="1"/>
  <pivotFields count="24">
    <pivotField showAll="0"/>
    <pivotField showAll="0"/>
    <pivotField showAll="0"/>
    <pivotField numFmtId="14" showAll="0">
      <items count="15">
        <item x="0"/>
        <item x="1"/>
        <item x="2"/>
        <item x="3"/>
        <item x="4"/>
        <item x="5"/>
        <item x="6"/>
        <item x="7"/>
        <item x="8"/>
        <item x="9"/>
        <item x="10"/>
        <item x="11"/>
        <item x="12"/>
        <item x="13"/>
        <item t="default"/>
      </items>
    </pivotField>
    <pivotField showAll="0"/>
    <pivotField showAll="0"/>
    <pivotField axis="axisRow" showAll="0" sortType="descending">
      <items count="11">
        <item x="9"/>
        <item x="2"/>
        <item x="6"/>
        <item x="7"/>
        <item x="1"/>
        <item x="5"/>
        <item x="4"/>
        <item x="3"/>
        <item x="0"/>
        <item x="8"/>
        <item t="default"/>
      </items>
      <autoSortScope>
        <pivotArea dataOnly="0" outline="0" fieldPosition="0">
          <references count="1">
            <reference field="4294967294" count="1" selected="0">
              <x v="0"/>
            </reference>
          </references>
        </pivotArea>
      </autoSortScope>
    </pivotField>
    <pivotField numFmtId="2" showAll="0"/>
    <pivotField numFmtId="2" showAll="0"/>
    <pivotField numFmtId="6" showAll="0"/>
    <pivotField numFmtId="6" showAll="0"/>
    <pivotField numFmtId="6" showAll="0"/>
    <pivotField dataField="1" numFmtId="6" showAll="0"/>
    <pivotField showAll="0"/>
    <pivotField showAll="0"/>
    <pivotField showAll="0"/>
    <pivotField showAll="0"/>
    <pivotField showAll="0"/>
    <pivotField showAll="0"/>
    <pivotField showAll="0"/>
    <pivotField showAll="0" defaultSubtotal="0"/>
    <pivotField showAll="0" defaultSubtotal="0"/>
    <pivotField showAll="0" defaultSubtotal="0">
      <items count="6">
        <item x="0"/>
        <item x="1"/>
        <item x="2"/>
        <item x="3"/>
        <item x="4"/>
        <item x="5"/>
      </items>
    </pivotField>
    <pivotField showAll="0" defaultSubtotal="0">
      <items count="6">
        <item h="1" x="0"/>
        <item x="1"/>
        <item h="1" x="2"/>
        <item h="1" x="3"/>
        <item h="1" x="4"/>
        <item h="1" x="5"/>
      </items>
    </pivotField>
  </pivotFields>
  <rowFields count="1">
    <field x="6"/>
  </rowFields>
  <rowItems count="11">
    <i>
      <x v="1"/>
    </i>
    <i>
      <x v="5"/>
    </i>
    <i>
      <x v="8"/>
    </i>
    <i>
      <x v="3"/>
    </i>
    <i>
      <x v="7"/>
    </i>
    <i>
      <x v="6"/>
    </i>
    <i>
      <x v="2"/>
    </i>
    <i>
      <x v="4"/>
    </i>
    <i>
      <x v="9"/>
    </i>
    <i>
      <x/>
    </i>
    <i t="grand">
      <x/>
    </i>
  </rowItems>
  <colItems count="1">
    <i/>
  </colItems>
  <dataFields count="1">
    <dataField name="Sum of Total Expense" fld="12" baseField="0" baseItem="0" numFmtId="166"/>
  </dataFields>
  <formats count="7">
    <format dxfId="30">
      <pivotArea outline="0" collapsedLevelsAreSubtotals="1" fieldPosition="0"/>
    </format>
    <format dxfId="29">
      <pivotArea outline="0" collapsedLevelsAreSubtotals="1" fieldPosition="0"/>
    </format>
    <format dxfId="28">
      <pivotArea outline="0" collapsedLevelsAreSubtotals="1" fieldPosition="0"/>
    </format>
    <format dxfId="27">
      <pivotArea outline="0" collapsedLevelsAreSubtotals="1" fieldPosition="0"/>
    </format>
    <format dxfId="26">
      <pivotArea outline="0" collapsedLevelsAreSubtotals="1" fieldPosition="0"/>
    </format>
    <format dxfId="25">
      <pivotArea outline="0" collapsedLevelsAreSubtotals="1" fieldPosition="0"/>
    </format>
    <format dxfId="24">
      <pivotArea outline="0" collapsedLevelsAreSubtotals="1" fieldPosition="0"/>
    </format>
  </formats>
  <chartFormats count="1">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8:B11" firstHeaderRow="1" firstDataRow="1" firstDataCol="1"/>
  <pivotFields count="24">
    <pivotField dataField="1" showAll="0"/>
    <pivotField axis="axisRow" showAll="0">
      <items count="3">
        <item x="0"/>
        <item x="1"/>
        <item t="default"/>
      </items>
    </pivotField>
    <pivotField showAll="0"/>
    <pivotField numFmtId="14" showAll="0">
      <items count="15">
        <item x="0"/>
        <item x="1"/>
        <item x="2"/>
        <item x="3"/>
        <item x="4"/>
        <item x="5"/>
        <item x="6"/>
        <item x="7"/>
        <item x="8"/>
        <item x="9"/>
        <item x="10"/>
        <item x="11"/>
        <item x="12"/>
        <item x="13"/>
        <item t="default"/>
      </items>
    </pivotField>
    <pivotField showAll="0"/>
    <pivotField showAll="0"/>
    <pivotField showAll="0">
      <items count="11">
        <item x="9"/>
        <item x="2"/>
        <item x="6"/>
        <item x="7"/>
        <item x="1"/>
        <item x="5"/>
        <item x="4"/>
        <item x="3"/>
        <item x="0"/>
        <item x="8"/>
        <item t="default"/>
      </items>
    </pivotField>
    <pivotField numFmtId="2" showAll="0"/>
    <pivotField numFmtId="2" showAll="0"/>
    <pivotField numFmtId="6" showAll="0"/>
    <pivotField numFmtId="6" showAll="0"/>
    <pivotField numFmtId="6" showAll="0"/>
    <pivotField numFmtId="6" showAll="0"/>
    <pivotField showAll="0"/>
    <pivotField showAll="0"/>
    <pivotField showAll="0"/>
    <pivotField showAll="0"/>
    <pivotField showAll="0"/>
    <pivotField showAll="0"/>
    <pivotField showAll="0"/>
    <pivotField showAll="0" defaultSubtotal="0"/>
    <pivotField showAll="0" defaultSubtotal="0"/>
    <pivotField showAll="0" defaultSubtotal="0">
      <items count="6">
        <item x="0"/>
        <item x="1"/>
        <item x="2"/>
        <item x="3"/>
        <item x="4"/>
        <item x="5"/>
      </items>
    </pivotField>
    <pivotField showAll="0" defaultSubtotal="0">
      <items count="6">
        <item h="1" x="0"/>
        <item x="1"/>
        <item h="1" x="2"/>
        <item h="1" x="3"/>
        <item h="1" x="4"/>
        <item h="1" x="5"/>
      </items>
    </pivotField>
  </pivotFields>
  <rowFields count="1">
    <field x="1"/>
  </rowFields>
  <rowItems count="3">
    <i>
      <x/>
    </i>
    <i>
      <x v="1"/>
    </i>
    <i t="grand">
      <x/>
    </i>
  </rowItems>
  <colItems count="1">
    <i/>
  </colItems>
  <dataFields count="1">
    <dataField name="Count of Full Name" fld="0" subtotal="count" showDataAs="percentOfTotal" baseField="0" baseItem="0" numFmtId="9"/>
  </dataFields>
  <formats count="2">
    <format dxfId="32">
      <pivotArea outline="0" collapsedLevelsAreSubtotals="1" fieldPosition="0"/>
    </format>
    <format dxfId="3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F2:G5" firstHeaderRow="1" firstDataRow="1" firstDataCol="1"/>
  <pivotFields count="24">
    <pivotField dataField="1" showAll="0"/>
    <pivotField showAll="0"/>
    <pivotField showAll="0"/>
    <pivotField numFmtId="14" showAll="0">
      <items count="15">
        <item x="0"/>
        <item x="1"/>
        <item x="2"/>
        <item x="3"/>
        <item x="4"/>
        <item x="5"/>
        <item x="6"/>
        <item x="7"/>
        <item x="8"/>
        <item x="9"/>
        <item x="10"/>
        <item x="11"/>
        <item x="12"/>
        <item x="13"/>
        <item t="default"/>
      </items>
    </pivotField>
    <pivotField showAll="0"/>
    <pivotField axis="axisRow" showAll="0">
      <items count="5">
        <item m="1" x="2"/>
        <item m="1" x="3"/>
        <item x="0"/>
        <item x="1"/>
        <item t="default"/>
      </items>
    </pivotField>
    <pivotField showAll="0">
      <items count="11">
        <item x="9"/>
        <item x="2"/>
        <item x="6"/>
        <item x="7"/>
        <item x="1"/>
        <item x="5"/>
        <item x="4"/>
        <item x="3"/>
        <item x="0"/>
        <item x="8"/>
        <item t="default"/>
      </items>
    </pivotField>
    <pivotField numFmtId="2" showAll="0"/>
    <pivotField numFmtId="2" showAll="0"/>
    <pivotField numFmtId="6" showAll="0"/>
    <pivotField numFmtId="6" showAll="0"/>
    <pivotField numFmtId="6" showAll="0"/>
    <pivotField numFmtId="6" showAll="0"/>
    <pivotField showAll="0"/>
    <pivotField showAll="0"/>
    <pivotField showAll="0"/>
    <pivotField showAll="0"/>
    <pivotField showAll="0"/>
    <pivotField showAll="0"/>
    <pivotField showAll="0"/>
    <pivotField showAll="0" defaultSubtotal="0"/>
    <pivotField showAll="0" defaultSubtotal="0"/>
    <pivotField showAll="0" defaultSubtotal="0">
      <items count="6">
        <item x="0"/>
        <item x="1"/>
        <item x="2"/>
        <item x="3"/>
        <item x="4"/>
        <item x="5"/>
      </items>
    </pivotField>
    <pivotField showAll="0" defaultSubtotal="0">
      <items count="6">
        <item h="1" x="0"/>
        <item x="1"/>
        <item h="1" x="2"/>
        <item h="1" x="3"/>
        <item h="1" x="4"/>
        <item h="1" x="5"/>
      </items>
    </pivotField>
  </pivotFields>
  <rowFields count="1">
    <field x="5"/>
  </rowFields>
  <rowItems count="3">
    <i>
      <x v="2"/>
    </i>
    <i>
      <x v="3"/>
    </i>
    <i t="grand">
      <x/>
    </i>
  </rowItems>
  <colItems count="1">
    <i/>
  </colItems>
  <dataFields count="1">
    <dataField name="Count of Full Name" fld="0" subtotal="count" baseField="0" baseItem="0"/>
  </dataFields>
  <chartFormats count="5">
    <chartFormat chart="2" format="8">
      <pivotArea type="data" outline="0" fieldPosition="0">
        <references count="2">
          <reference field="4294967294" count="1" selected="0">
            <x v="0"/>
          </reference>
          <reference field="5" count="1" selected="0">
            <x v="0"/>
          </reference>
        </references>
      </pivotArea>
    </chartFormat>
    <chartFormat chart="2" format="9">
      <pivotArea type="data" outline="0" fieldPosition="0">
        <references count="2">
          <reference field="4294967294" count="1" selected="0">
            <x v="0"/>
          </reference>
          <reference field="5" count="1" selected="0">
            <x v="1"/>
          </reference>
        </references>
      </pivotArea>
    </chartFormat>
    <chartFormat chart="2" format="10" series="1">
      <pivotArea type="data" outline="0" fieldPosition="0">
        <references count="1">
          <reference field="4294967294" count="1" selected="0">
            <x v="0"/>
          </reference>
        </references>
      </pivotArea>
    </chartFormat>
    <chartFormat chart="2" format="11">
      <pivotArea type="data" outline="0" fieldPosition="0">
        <references count="2">
          <reference field="4294967294" count="1" selected="0">
            <x v="0"/>
          </reference>
          <reference field="5" count="1" selected="0">
            <x v="2"/>
          </reference>
        </references>
      </pivotArea>
    </chartFormat>
    <chartFormat chart="2" format="12">
      <pivotArea type="data" outline="0" fieldPosition="0">
        <references count="2">
          <reference field="4294967294" count="1" selected="0">
            <x v="0"/>
          </reference>
          <reference field="5"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6" cacheId="1" applyNumberFormats="0" applyBorderFormats="0" applyFontFormats="0" applyPatternFormats="0" applyAlignmentFormats="0" applyWidthHeightFormats="1" dataCaption="Values" updatedVersion="6" minRefreshableVersion="3" useAutoFormatting="1" itemPrintTitles="1" createdVersion="6" indent="0" compact="0" outline="1" outlineData="1" compactData="0" multipleFieldFilters="0" chartFormat="3">
  <location ref="S3:T6" firstHeaderRow="1" firstDataRow="1" firstDataCol="1" rowPageCount="1" colPageCount="1"/>
  <pivotFields count="24">
    <pivotField compact="0" showAll="0"/>
    <pivotField axis="axisPage" compact="0" showAll="0">
      <items count="3">
        <item x="0"/>
        <item x="1"/>
        <item t="default"/>
      </items>
    </pivotField>
    <pivotField compact="0" showAll="0"/>
    <pivotField compact="0" numFmtId="14" showAll="0">
      <items count="15">
        <item x="0"/>
        <item x="1"/>
        <item x="2"/>
        <item x="3"/>
        <item x="4"/>
        <item x="5"/>
        <item x="6"/>
        <item x="7"/>
        <item x="8"/>
        <item x="9"/>
        <item x="10"/>
        <item x="11"/>
        <item x="12"/>
        <item x="13"/>
        <item t="default"/>
      </items>
    </pivotField>
    <pivotField compact="0" showAll="0"/>
    <pivotField compact="0" showAll="0"/>
    <pivotField compact="0" showAll="0">
      <items count="11">
        <item x="9"/>
        <item x="2"/>
        <item x="6"/>
        <item x="7"/>
        <item x="1"/>
        <item x="5"/>
        <item x="4"/>
        <item x="3"/>
        <item x="0"/>
        <item x="8"/>
        <item t="default"/>
      </items>
    </pivotField>
    <pivotField compact="0" numFmtId="2" showAll="0"/>
    <pivotField compact="0" numFmtId="2" showAll="0"/>
    <pivotField compact="0" numFmtId="6" showAll="0"/>
    <pivotField compact="0" numFmtId="6" showAll="0"/>
    <pivotField compact="0" numFmtId="6" showAll="0"/>
    <pivotField compact="0" numFmtId="6" showAll="0"/>
    <pivotField compact="0" showAll="0"/>
    <pivotField compact="0" showAll="0"/>
    <pivotField compact="0" showAll="0"/>
    <pivotField compact="0" showAll="0"/>
    <pivotField compact="0" showAll="0"/>
    <pivotField axis="axisRow" dataField="1" compact="0" showAll="0">
      <items count="3">
        <item x="0"/>
        <item x="1"/>
        <item t="default"/>
      </items>
    </pivotField>
    <pivotField compact="0" showAll="0"/>
    <pivotField compact="0" showAll="0" defaultSubtotal="0"/>
    <pivotField compact="0" showAll="0" defaultSubtotal="0"/>
    <pivotField compact="0" showAll="0" defaultSubtotal="0">
      <items count="6">
        <item x="0"/>
        <item x="1"/>
        <item x="2"/>
        <item x="3"/>
        <item x="4"/>
        <item x="5"/>
      </items>
    </pivotField>
    <pivotField compact="0" showAll="0" defaultSubtotal="0">
      <items count="6">
        <item h="1" x="0"/>
        <item x="1"/>
        <item h="1" x="2"/>
        <item h="1" x="3"/>
        <item h="1" x="4"/>
        <item h="1" x="5"/>
      </items>
    </pivotField>
  </pivotFields>
  <rowFields count="1">
    <field x="18"/>
  </rowFields>
  <rowItems count="3">
    <i>
      <x/>
    </i>
    <i>
      <x v="1"/>
    </i>
    <i t="grand">
      <x/>
    </i>
  </rowItems>
  <colItems count="1">
    <i/>
  </colItems>
  <pageFields count="1">
    <pageField fld="1" item="1" hier="-1"/>
  </pageFields>
  <dataFields count="1">
    <dataField name="Count of Promotion Eligible" fld="18" subtotal="count" baseField="0" baseItem="0"/>
  </dataFields>
  <chartFormats count="4">
    <chartFormat chart="1" format="1" series="1">
      <pivotArea type="data" outline="0" fieldPosition="0">
        <references count="1">
          <reference field="4294967294" count="1" selected="0">
            <x v="0"/>
          </reference>
        </references>
      </pivotArea>
    </chartFormat>
    <chartFormat chart="2" format="4">
      <pivotArea type="data" outline="0" fieldPosition="0">
        <references count="2">
          <reference field="4294967294" count="1" selected="0">
            <x v="0"/>
          </reference>
          <reference field="18" count="1" selected="0">
            <x v="1"/>
          </reference>
        </references>
      </pivotArea>
    </chartFormat>
    <chartFormat chart="2" format="5" series="1">
      <pivotArea type="data" outline="0" fieldPosition="0">
        <references count="1">
          <reference field="4294967294" count="1" selected="0">
            <x v="0"/>
          </reference>
        </references>
      </pivotArea>
    </chartFormat>
    <chartFormat chart="2" format="6">
      <pivotArea type="data" outline="0" fieldPosition="0">
        <references count="2">
          <reference field="4294967294" count="1" selected="0">
            <x v="0"/>
          </reference>
          <reference field="18"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J2:M3" firstHeaderRow="0" firstDataRow="1" firstDataCol="0"/>
  <pivotFields count="24">
    <pivotField showAll="0"/>
    <pivotField showAll="0"/>
    <pivotField showAll="0"/>
    <pivotField numFmtId="14" showAll="0">
      <items count="15">
        <item x="0"/>
        <item x="1"/>
        <item x="2"/>
        <item x="3"/>
        <item x="4"/>
        <item x="5"/>
        <item x="6"/>
        <item x="7"/>
        <item x="8"/>
        <item x="9"/>
        <item x="10"/>
        <item x="11"/>
        <item x="12"/>
        <item x="13"/>
        <item t="default"/>
      </items>
    </pivotField>
    <pivotField showAll="0"/>
    <pivotField showAll="0"/>
    <pivotField showAll="0">
      <items count="11">
        <item x="9"/>
        <item x="2"/>
        <item x="6"/>
        <item x="7"/>
        <item x="1"/>
        <item x="5"/>
        <item x="4"/>
        <item x="3"/>
        <item x="0"/>
        <item x="8"/>
        <item t="default"/>
      </items>
    </pivotField>
    <pivotField numFmtId="2" showAll="0"/>
    <pivotField numFmtId="2" showAll="0"/>
    <pivotField dataField="1" numFmtId="6" showAll="0"/>
    <pivotField dataField="1" numFmtId="6" showAll="0"/>
    <pivotField dataField="1" numFmtId="6" showAll="0"/>
    <pivotField dataField="1" numFmtId="6" showAll="0"/>
    <pivotField showAll="0"/>
    <pivotField showAll="0"/>
    <pivotField showAll="0"/>
    <pivotField showAll="0"/>
    <pivotField showAll="0"/>
    <pivotField showAll="0"/>
    <pivotField showAll="0"/>
    <pivotField showAll="0" defaultSubtotal="0"/>
    <pivotField showAll="0" defaultSubtotal="0"/>
    <pivotField showAll="0" defaultSubtotal="0">
      <items count="6">
        <item x="0"/>
        <item x="1"/>
        <item x="2"/>
        <item x="3"/>
        <item x="4"/>
        <item x="5"/>
      </items>
    </pivotField>
    <pivotField showAll="0" defaultSubtotal="0">
      <items count="6">
        <item h="1" x="0"/>
        <item x="1"/>
        <item h="1" x="2"/>
        <item h="1" x="3"/>
        <item h="1" x="4"/>
        <item h="1" x="5"/>
      </items>
    </pivotField>
  </pivotFields>
  <rowItems count="1">
    <i/>
  </rowItems>
  <colFields count="1">
    <field x="-2"/>
  </colFields>
  <colItems count="4">
    <i>
      <x/>
    </i>
    <i i="1">
      <x v="1"/>
    </i>
    <i i="2">
      <x v="2"/>
    </i>
    <i i="3">
      <x v="3"/>
    </i>
  </colItems>
  <dataFields count="4">
    <dataField name="Sum of Total Expense" fld="12" baseField="0" baseItem="0"/>
    <dataField name="Sum of Salary" fld="9" baseField="0" baseItem="0"/>
    <dataField name="Sum of Bonus" fld="10" baseField="0" baseItem="0"/>
    <dataField name="Sum of Overtime" fld="11" baseField="0" baseItem="0"/>
  </dataFields>
  <formats count="3">
    <format dxfId="35">
      <pivotArea outline="0" collapsedLevelsAreSubtotals="1" fieldPosition="0"/>
    </format>
    <format dxfId="34">
      <pivotArea outline="0" collapsedLevelsAreSubtotals="1" fieldPosition="0"/>
    </format>
    <format dxfId="3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1:B4" firstHeaderRow="1" firstDataRow="1" firstDataCol="1"/>
  <pivotFields count="24">
    <pivotField dataField="1" showAll="0"/>
    <pivotField axis="axisRow" showAll="0">
      <items count="3">
        <item x="0"/>
        <item x="1"/>
        <item t="default"/>
      </items>
    </pivotField>
    <pivotField showAll="0"/>
    <pivotField numFmtId="14" showAll="0">
      <items count="15">
        <item x="0"/>
        <item x="1"/>
        <item x="2"/>
        <item x="3"/>
        <item x="4"/>
        <item x="5"/>
        <item x="6"/>
        <item x="7"/>
        <item x="8"/>
        <item x="9"/>
        <item x="10"/>
        <item x="11"/>
        <item x="12"/>
        <item x="13"/>
        <item t="default"/>
      </items>
    </pivotField>
    <pivotField showAll="0"/>
    <pivotField showAll="0"/>
    <pivotField showAll="0">
      <items count="11">
        <item x="9"/>
        <item x="2"/>
        <item x="6"/>
        <item x="7"/>
        <item x="1"/>
        <item x="5"/>
        <item x="4"/>
        <item x="3"/>
        <item x="0"/>
        <item x="8"/>
        <item t="default"/>
      </items>
    </pivotField>
    <pivotField numFmtId="2" showAll="0"/>
    <pivotField numFmtId="2" showAll="0"/>
    <pivotField numFmtId="6" showAll="0"/>
    <pivotField numFmtId="6" showAll="0"/>
    <pivotField numFmtId="6" showAll="0"/>
    <pivotField numFmtId="6" showAll="0"/>
    <pivotField showAll="0"/>
    <pivotField showAll="0"/>
    <pivotField showAll="0"/>
    <pivotField showAll="0"/>
    <pivotField showAll="0"/>
    <pivotField showAll="0"/>
    <pivotField showAll="0"/>
    <pivotField showAll="0" defaultSubtotal="0"/>
    <pivotField showAll="0" defaultSubtotal="0"/>
    <pivotField showAll="0" defaultSubtotal="0">
      <items count="6">
        <item x="0"/>
        <item x="1"/>
        <item x="2"/>
        <item x="3"/>
        <item x="4"/>
        <item x="5"/>
      </items>
    </pivotField>
    <pivotField showAll="0" defaultSubtotal="0">
      <items count="6">
        <item h="1" x="0"/>
        <item x="1"/>
        <item h="1" x="2"/>
        <item h="1" x="3"/>
        <item h="1" x="4"/>
        <item h="1" x="5"/>
      </items>
    </pivotField>
  </pivotFields>
  <rowFields count="1">
    <field x="1"/>
  </rowFields>
  <rowItems count="3">
    <i>
      <x/>
    </i>
    <i>
      <x v="1"/>
    </i>
    <i t="grand">
      <x/>
    </i>
  </rowItems>
  <colItems count="1">
    <i/>
  </colItems>
  <dataFields count="1">
    <dataField name="Count of Full Name" fld="0" subtotal="count" baseField="0" baseItem="0"/>
  </dataFields>
  <chartFormats count="3">
    <chartFormat chart="2" format="5" series="1">
      <pivotArea type="data" outline="0" fieldPosition="0">
        <references count="1">
          <reference field="4294967294" count="1" selected="0">
            <x v="0"/>
          </reference>
        </references>
      </pivotArea>
    </chartFormat>
    <chartFormat chart="2" format="6">
      <pivotArea type="data" outline="0" fieldPosition="0">
        <references count="2">
          <reference field="4294967294" count="1" selected="0">
            <x v="0"/>
          </reference>
          <reference field="1" count="1" selected="0">
            <x v="0"/>
          </reference>
        </references>
      </pivotArea>
    </chartFormat>
    <chartFormat chart="2" format="7">
      <pivotArea type="data" outline="0" fieldPosition="0">
        <references count="2">
          <reference field="4294967294" count="1" selected="0">
            <x v="0"/>
          </reference>
          <reference field="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Department1" sourceName="Department">
  <pivotTables>
    <pivotTable tabId="6" name="PivotTable6"/>
    <pivotTable tabId="6" name="PivotTable1"/>
    <pivotTable tabId="6" name="PivotTable2"/>
    <pivotTable tabId="6" name="PivotTable3"/>
    <pivotTable tabId="6" name="PivotTable4"/>
    <pivotTable tabId="6" name="PivotTable5"/>
    <pivotTable tabId="6" name="PivotTable7"/>
    <pivotTable tabId="6" name="PivotTable8"/>
    <pivotTable tabId="6" name="PivotTable10"/>
    <pivotTable tabId="6" name="PivotTable9"/>
  </pivotTables>
  <data>
    <tabular pivotCacheId="400858521">
      <items count="10">
        <i x="9" s="1"/>
        <i x="2" s="1"/>
        <i x="6" s="1"/>
        <i x="7" s="1"/>
        <i x="1" s="1"/>
        <i x="5" s="1"/>
        <i x="4" s="1"/>
        <i x="3" s="1"/>
        <i x="0" s="1"/>
        <i x="8"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Years1" sourceName="Years">
  <pivotTables>
    <pivotTable tabId="6" name="PivotTable11"/>
    <pivotTable tabId="6" name="PivotTable1"/>
    <pivotTable tabId="6" name="PivotTable10"/>
    <pivotTable tabId="6" name="PivotTable2"/>
    <pivotTable tabId="6" name="PivotTable3"/>
    <pivotTable tabId="6" name="PivotTable4"/>
    <pivotTable tabId="6" name="PivotTable5"/>
    <pivotTable tabId="6" name="PivotTable6"/>
    <pivotTable tabId="6" name="PivotTable7"/>
    <pivotTable tabId="6" name="PivotTable8"/>
    <pivotTable tabId="6" name="PivotTable9"/>
  </pivotTables>
  <data>
    <tabular pivotCacheId="400858521">
      <items count="6">
        <i x="1" s="1"/>
        <i x="2"/>
        <i x="3"/>
        <i x="4"/>
        <i x="0" nd="1"/>
        <i x="5"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epartment 1" cache="Slicer_Department1" caption="Department" style="HRDashboard" rowHeight="241300"/>
  <slicer name="Years 1" cache="Slicer_Years1" caption="Years" columnCount="4" showCaption="0" style="HRDashboard" rowHeight="365760"/>
</slicers>
</file>

<file path=xl/tables/table1.xml><?xml version="1.0" encoding="utf-8"?>
<table xmlns="http://schemas.openxmlformats.org/spreadsheetml/2006/main" id="1" name="Table1" displayName="Table1" ref="A1:V406" totalsRowShown="0" headerRowDxfId="62" dataDxfId="60" headerRowBorderDxfId="61" tableBorderDxfId="59" totalsRowBorderDxfId="58">
  <autoFilter ref="A1:V406"/>
  <tableColumns count="22">
    <tableColumn id="1" name="Full Name" dataDxfId="57"/>
    <tableColumn id="2" name="Gender" dataDxfId="56"/>
    <tableColumn id="3" name="Age" dataDxfId="55"/>
    <tableColumn id="4" name="Hire Date" dataDxfId="54"/>
    <tableColumn id="5" name="Status" dataDxfId="53"/>
    <tableColumn id="6" name="Hire Type" dataDxfId="52"/>
    <tableColumn id="7" name="Department" dataDxfId="51"/>
    <tableColumn id="8" name="CurrentTenure" dataDxfId="50"/>
    <tableColumn id="9" name="Total Experience" dataDxfId="49"/>
    <tableColumn id="10" name="Salary" dataDxfId="48"/>
    <tableColumn id="11" name="Bonus" dataDxfId="47">
      <calculatedColumnFormula>IF(R2&gt;=4.5,J2*0.15,IF(R2&gt;=4,J2*0.1,IF(R2&gt;=3.5,J2*0.05,IF(R2&lt;3.5,J2*0))))</calculatedColumnFormula>
    </tableColumn>
    <tableColumn id="12" name="Overtime" dataDxfId="46">
      <calculatedColumnFormula>0.05*J2</calculatedColumnFormula>
    </tableColumn>
    <tableColumn id="13" name="Total Expense" dataDxfId="45">
      <calculatedColumnFormula>L2+K2+J2</calculatedColumnFormula>
    </tableColumn>
    <tableColumn id="14" name="Rating - Efficiency" dataDxfId="44"/>
    <tableColumn id="15" name="Rating - Behaviour" dataDxfId="43"/>
    <tableColumn id="16" name="Rating - Innovation" dataDxfId="42"/>
    <tableColumn id="17" name="Rating - Collegues" dataDxfId="41"/>
    <tableColumn id="18" name="Average Rating" dataDxfId="40">
      <calculatedColumnFormula>SUM(N2:Q2)/4</calculatedColumnFormula>
    </tableColumn>
    <tableColumn id="19" name="Promotion Eligible" dataDxfId="39">
      <calculatedColumnFormula>IF(R2&gt;=4.25, "Eligible", "Non Eligible")</calculatedColumnFormula>
    </tableColumn>
    <tableColumn id="20" name="Review Status" dataDxfId="38"/>
    <tableColumn id="21" name="Is New Hire" dataDxfId="37"/>
    <tableColumn id="22" name="isTerm" dataDxfId="36"/>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07/relationships/slicer" Target="../slicers/slicer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48576"/>
  <sheetViews>
    <sheetView showGridLines="0" topLeftCell="R130" zoomScaleNormal="100" workbookViewId="0">
      <selection activeCell="V131" sqref="V131"/>
    </sheetView>
  </sheetViews>
  <sheetFormatPr defaultColWidth="8.85546875" defaultRowHeight="15" x14ac:dyDescent="0.25"/>
  <cols>
    <col min="1" max="1" width="15.7109375" style="4" customWidth="1"/>
    <col min="2" max="2" width="9.85546875" style="4" customWidth="1"/>
    <col min="3" max="3" width="6.5703125" style="1" customWidth="1"/>
    <col min="4" max="4" width="11.42578125" style="6" customWidth="1"/>
    <col min="5" max="5" width="13.42578125" style="4" bestFit="1" customWidth="1"/>
    <col min="6" max="6" width="11.5703125" style="4" customWidth="1"/>
    <col min="7" max="7" width="16.28515625" style="4" customWidth="1"/>
    <col min="8" max="8" width="16.140625" style="10" customWidth="1"/>
    <col min="9" max="9" width="17.85546875" style="10" customWidth="1"/>
    <col min="10" max="10" width="9.28515625" style="4" bestFit="1" customWidth="1"/>
    <col min="11" max="11" width="8.5703125" style="4" customWidth="1"/>
    <col min="12" max="12" width="11.5703125" style="4" customWidth="1"/>
    <col min="13" max="13" width="15.42578125" style="4" customWidth="1"/>
    <col min="14" max="14" width="18.85546875" style="4" customWidth="1"/>
    <col min="15" max="15" width="19.28515625" style="4" customWidth="1"/>
    <col min="16" max="16" width="19.85546875" style="4" customWidth="1"/>
    <col min="17" max="17" width="19" style="4" customWidth="1"/>
    <col min="18" max="18" width="16.42578125" style="4" customWidth="1"/>
    <col min="19" max="19" width="19.5703125" style="4" customWidth="1"/>
    <col min="20" max="20" width="15.5703125" style="4" customWidth="1"/>
    <col min="21" max="21" width="13.5703125" style="4" customWidth="1"/>
    <col min="22" max="22" width="10.85546875" style="4" customWidth="1"/>
    <col min="23" max="25" width="8.85546875" style="4"/>
    <col min="26" max="26" width="16.28515625" style="4" bestFit="1" customWidth="1"/>
    <col min="27" max="16384" width="8.85546875" style="4"/>
  </cols>
  <sheetData>
    <row r="1" spans="1:32" ht="33" customHeight="1" x14ac:dyDescent="0.25">
      <c r="A1" s="14" t="s">
        <v>0</v>
      </c>
      <c r="B1" s="15" t="s">
        <v>1</v>
      </c>
      <c r="C1" s="15" t="s">
        <v>375</v>
      </c>
      <c r="D1" s="15" t="s">
        <v>2</v>
      </c>
      <c r="E1" s="15" t="s">
        <v>3</v>
      </c>
      <c r="F1" s="15" t="s">
        <v>4</v>
      </c>
      <c r="G1" s="15" t="s">
        <v>5</v>
      </c>
      <c r="H1" s="16" t="s">
        <v>386</v>
      </c>
      <c r="I1" s="16" t="s">
        <v>6</v>
      </c>
      <c r="J1" s="15" t="s">
        <v>7</v>
      </c>
      <c r="K1" s="15" t="s">
        <v>8</v>
      </c>
      <c r="L1" s="15" t="s">
        <v>165</v>
      </c>
      <c r="M1" s="15" t="s">
        <v>385</v>
      </c>
      <c r="N1" s="15" t="s">
        <v>381</v>
      </c>
      <c r="O1" s="15" t="s">
        <v>9</v>
      </c>
      <c r="P1" s="15" t="s">
        <v>10</v>
      </c>
      <c r="Q1" s="15" t="s">
        <v>11</v>
      </c>
      <c r="R1" s="15" t="s">
        <v>12</v>
      </c>
      <c r="S1" s="15" t="s">
        <v>166</v>
      </c>
      <c r="T1" s="17" t="s">
        <v>376</v>
      </c>
      <c r="U1" s="45" t="s">
        <v>431</v>
      </c>
      <c r="V1" s="45" t="s">
        <v>433</v>
      </c>
    </row>
    <row r="2" spans="1:32" x14ac:dyDescent="0.25">
      <c r="A2" s="12" t="s">
        <v>161</v>
      </c>
      <c r="B2" s="2" t="s">
        <v>57</v>
      </c>
      <c r="C2" s="2">
        <v>21</v>
      </c>
      <c r="D2" s="8">
        <v>43070</v>
      </c>
      <c r="E2" s="2" t="s">
        <v>14</v>
      </c>
      <c r="F2" s="2" t="s">
        <v>426</v>
      </c>
      <c r="G2" s="2" t="s">
        <v>15</v>
      </c>
      <c r="H2" s="9">
        <v>0.9671232876712329</v>
      </c>
      <c r="I2" s="9">
        <v>2.9643835616438357</v>
      </c>
      <c r="J2" s="3">
        <v>45000</v>
      </c>
      <c r="K2" s="3">
        <f t="shared" ref="K2:K65" si="0">IF(R2&gt;=4.5,J2*0.15,IF(R2&gt;=4,J2*0.1,IF(R2&gt;=3.5,J2*0.05,IF(R2&lt;3.5,J2*0))))</f>
        <v>6750</v>
      </c>
      <c r="L2" s="3">
        <f t="shared" ref="L2:L65" si="1">0.05*J2</f>
        <v>2250</v>
      </c>
      <c r="M2" s="3">
        <f t="shared" ref="M2:M65" si="2">L2+K2+J2</f>
        <v>54000</v>
      </c>
      <c r="N2" s="2">
        <v>5</v>
      </c>
      <c r="O2" s="2">
        <v>5</v>
      </c>
      <c r="P2" s="2">
        <v>5</v>
      </c>
      <c r="Q2" s="2">
        <v>5</v>
      </c>
      <c r="R2" s="2">
        <f t="shared" ref="R2:R65" si="3">SUM(N2:Q2)/4</f>
        <v>5</v>
      </c>
      <c r="S2" s="2" t="str">
        <f t="shared" ref="S2:S65" si="4">IF(R2&gt;=4.25, "Eligible", "Non Eligible")</f>
        <v>Eligible</v>
      </c>
      <c r="T2" s="13" t="s">
        <v>379</v>
      </c>
      <c r="U2" s="43"/>
      <c r="V2" s="43"/>
    </row>
    <row r="3" spans="1:32" x14ac:dyDescent="0.25">
      <c r="A3" s="12" t="s">
        <v>191</v>
      </c>
      <c r="B3" s="2" t="s">
        <v>57</v>
      </c>
      <c r="C3" s="2">
        <v>20</v>
      </c>
      <c r="D3" s="8">
        <v>43070</v>
      </c>
      <c r="E3" s="2" t="s">
        <v>14</v>
      </c>
      <c r="F3" s="2" t="s">
        <v>425</v>
      </c>
      <c r="G3" s="2" t="s">
        <v>15</v>
      </c>
      <c r="H3" s="9">
        <v>0.9671232876712329</v>
      </c>
      <c r="I3" s="9">
        <v>2.9643835616438357</v>
      </c>
      <c r="J3" s="3">
        <v>60000</v>
      </c>
      <c r="K3" s="3">
        <f t="shared" si="0"/>
        <v>9000</v>
      </c>
      <c r="L3" s="3">
        <f t="shared" si="1"/>
        <v>3000</v>
      </c>
      <c r="M3" s="3">
        <f t="shared" si="2"/>
        <v>72000</v>
      </c>
      <c r="N3" s="2">
        <v>5</v>
      </c>
      <c r="O3" s="2">
        <v>3</v>
      </c>
      <c r="P3" s="2">
        <v>5</v>
      </c>
      <c r="Q3" s="2">
        <v>5</v>
      </c>
      <c r="R3" s="2">
        <f t="shared" si="3"/>
        <v>4.5</v>
      </c>
      <c r="S3" s="2" t="str">
        <f t="shared" si="4"/>
        <v>Eligible</v>
      </c>
      <c r="T3" s="13" t="s">
        <v>379</v>
      </c>
      <c r="U3" s="42"/>
      <c r="V3" s="42"/>
    </row>
    <row r="4" spans="1:32" x14ac:dyDescent="0.25">
      <c r="A4" s="12" t="s">
        <v>30</v>
      </c>
      <c r="B4" s="2" t="s">
        <v>13</v>
      </c>
      <c r="C4" s="2">
        <v>21</v>
      </c>
      <c r="D4" s="8">
        <v>43070</v>
      </c>
      <c r="E4" s="2" t="s">
        <v>14</v>
      </c>
      <c r="F4" s="2" t="s">
        <v>425</v>
      </c>
      <c r="G4" s="2" t="s">
        <v>20</v>
      </c>
      <c r="H4" s="9">
        <v>0.9671232876712329</v>
      </c>
      <c r="I4" s="9">
        <v>1.9643835616438357</v>
      </c>
      <c r="J4" s="3">
        <v>70000</v>
      </c>
      <c r="K4" s="3">
        <f t="shared" si="0"/>
        <v>10500</v>
      </c>
      <c r="L4" s="3">
        <f t="shared" si="1"/>
        <v>3500</v>
      </c>
      <c r="M4" s="3">
        <f t="shared" si="2"/>
        <v>84000</v>
      </c>
      <c r="N4" s="2">
        <v>5</v>
      </c>
      <c r="O4" s="2">
        <v>5</v>
      </c>
      <c r="P4" s="2">
        <v>3</v>
      </c>
      <c r="Q4" s="2">
        <v>5</v>
      </c>
      <c r="R4" s="2">
        <f t="shared" si="3"/>
        <v>4.5</v>
      </c>
      <c r="S4" s="2" t="str">
        <f t="shared" si="4"/>
        <v>Eligible</v>
      </c>
      <c r="T4" s="13" t="s">
        <v>377</v>
      </c>
      <c r="U4" s="42"/>
      <c r="V4" s="42"/>
    </row>
    <row r="5" spans="1:32" x14ac:dyDescent="0.25">
      <c r="A5" s="12" t="s">
        <v>136</v>
      </c>
      <c r="B5" s="2" t="s">
        <v>57</v>
      </c>
      <c r="C5" s="2">
        <v>22</v>
      </c>
      <c r="D5" s="8">
        <v>43070</v>
      </c>
      <c r="E5" s="2" t="s">
        <v>14</v>
      </c>
      <c r="F5" s="2" t="s">
        <v>425</v>
      </c>
      <c r="G5" s="2" t="s">
        <v>22</v>
      </c>
      <c r="H5" s="9">
        <v>0.9671232876712329</v>
      </c>
      <c r="I5" s="9">
        <v>2.9643835616438357</v>
      </c>
      <c r="J5" s="3">
        <v>55000</v>
      </c>
      <c r="K5" s="3">
        <f t="shared" si="0"/>
        <v>8250</v>
      </c>
      <c r="L5" s="3">
        <f t="shared" si="1"/>
        <v>2750</v>
      </c>
      <c r="M5" s="3">
        <f t="shared" si="2"/>
        <v>66000</v>
      </c>
      <c r="N5" s="2">
        <v>5</v>
      </c>
      <c r="O5" s="2">
        <v>5</v>
      </c>
      <c r="P5" s="2">
        <v>5</v>
      </c>
      <c r="Q5" s="2">
        <v>5</v>
      </c>
      <c r="R5" s="2">
        <f t="shared" si="3"/>
        <v>5</v>
      </c>
      <c r="S5" s="2" t="str">
        <f t="shared" si="4"/>
        <v>Eligible</v>
      </c>
      <c r="T5" s="13" t="s">
        <v>379</v>
      </c>
      <c r="U5" s="42"/>
      <c r="V5" s="42"/>
    </row>
    <row r="6" spans="1:32" x14ac:dyDescent="0.25">
      <c r="A6" s="12" t="s">
        <v>111</v>
      </c>
      <c r="B6" s="2" t="s">
        <v>57</v>
      </c>
      <c r="C6" s="2">
        <v>19</v>
      </c>
      <c r="D6" s="8">
        <v>43070</v>
      </c>
      <c r="E6" s="2" t="s">
        <v>14</v>
      </c>
      <c r="F6" s="2" t="s">
        <v>425</v>
      </c>
      <c r="G6" s="2" t="s">
        <v>20</v>
      </c>
      <c r="H6" s="9">
        <v>0.9671232876712329</v>
      </c>
      <c r="I6" s="9">
        <v>2.9643835616438357</v>
      </c>
      <c r="J6" s="3">
        <v>45000</v>
      </c>
      <c r="K6" s="3">
        <f t="shared" si="0"/>
        <v>4500</v>
      </c>
      <c r="L6" s="3">
        <f t="shared" si="1"/>
        <v>2250</v>
      </c>
      <c r="M6" s="3">
        <f t="shared" si="2"/>
        <v>51750</v>
      </c>
      <c r="N6" s="2">
        <v>5</v>
      </c>
      <c r="O6" s="2">
        <v>5</v>
      </c>
      <c r="P6" s="2">
        <v>3</v>
      </c>
      <c r="Q6" s="2">
        <v>4</v>
      </c>
      <c r="R6" s="2">
        <f t="shared" si="3"/>
        <v>4.25</v>
      </c>
      <c r="S6" s="2" t="str">
        <f t="shared" si="4"/>
        <v>Eligible</v>
      </c>
      <c r="T6" s="13" t="s">
        <v>379</v>
      </c>
      <c r="U6" s="42"/>
      <c r="V6" s="42"/>
    </row>
    <row r="7" spans="1:32" x14ac:dyDescent="0.25">
      <c r="A7" s="12" t="s">
        <v>108</v>
      </c>
      <c r="B7" s="2" t="s">
        <v>57</v>
      </c>
      <c r="C7" s="2">
        <v>18</v>
      </c>
      <c r="D7" s="8">
        <v>43070</v>
      </c>
      <c r="E7" s="2" t="s">
        <v>14</v>
      </c>
      <c r="F7" s="2" t="s">
        <v>425</v>
      </c>
      <c r="G7" s="2" t="s">
        <v>22</v>
      </c>
      <c r="H7" s="9">
        <v>0.9671232876712329</v>
      </c>
      <c r="I7" s="9">
        <v>2.9643835616438357</v>
      </c>
      <c r="J7" s="3">
        <v>55000</v>
      </c>
      <c r="K7" s="3">
        <f t="shared" si="0"/>
        <v>8250</v>
      </c>
      <c r="L7" s="3">
        <f t="shared" si="1"/>
        <v>2750</v>
      </c>
      <c r="M7" s="3">
        <f t="shared" si="2"/>
        <v>66000</v>
      </c>
      <c r="N7" s="2">
        <v>5</v>
      </c>
      <c r="O7" s="2">
        <v>5</v>
      </c>
      <c r="P7" s="2">
        <v>5</v>
      </c>
      <c r="Q7" s="2">
        <v>5</v>
      </c>
      <c r="R7" s="2">
        <f t="shared" si="3"/>
        <v>5</v>
      </c>
      <c r="S7" s="2" t="str">
        <f t="shared" si="4"/>
        <v>Eligible</v>
      </c>
      <c r="T7" s="13" t="s">
        <v>377</v>
      </c>
      <c r="U7" s="42"/>
      <c r="V7" s="42"/>
    </row>
    <row r="8" spans="1:32" x14ac:dyDescent="0.25">
      <c r="A8" s="12" t="s">
        <v>360</v>
      </c>
      <c r="B8" s="2" t="s">
        <v>57</v>
      </c>
      <c r="C8" s="2">
        <v>31</v>
      </c>
      <c r="D8" s="8">
        <v>43040</v>
      </c>
      <c r="E8" s="2" t="s">
        <v>14</v>
      </c>
      <c r="F8" s="2" t="s">
        <v>425</v>
      </c>
      <c r="G8" s="5" t="s">
        <v>26</v>
      </c>
      <c r="H8" s="9">
        <v>1.0493150684931507</v>
      </c>
      <c r="I8" s="9">
        <v>5.0465753424657533</v>
      </c>
      <c r="J8" s="3">
        <v>170000</v>
      </c>
      <c r="K8" s="3">
        <f t="shared" si="0"/>
        <v>17000</v>
      </c>
      <c r="L8" s="3">
        <f t="shared" si="1"/>
        <v>8500</v>
      </c>
      <c r="M8" s="3">
        <f t="shared" si="2"/>
        <v>195500</v>
      </c>
      <c r="N8" s="2">
        <v>3</v>
      </c>
      <c r="O8" s="2">
        <v>4</v>
      </c>
      <c r="P8" s="2">
        <v>5</v>
      </c>
      <c r="Q8" s="2">
        <v>4</v>
      </c>
      <c r="R8" s="2">
        <f t="shared" si="3"/>
        <v>4</v>
      </c>
      <c r="S8" s="2" t="str">
        <f t="shared" si="4"/>
        <v>Non Eligible</v>
      </c>
      <c r="T8" s="13" t="s">
        <v>379</v>
      </c>
      <c r="U8" s="42"/>
      <c r="V8" s="42"/>
    </row>
    <row r="9" spans="1:32" x14ac:dyDescent="0.25">
      <c r="A9" s="12" t="s">
        <v>116</v>
      </c>
      <c r="B9" s="2" t="s">
        <v>57</v>
      </c>
      <c r="C9" s="2">
        <v>21</v>
      </c>
      <c r="D9" s="8">
        <v>43040</v>
      </c>
      <c r="E9" s="2" t="s">
        <v>14</v>
      </c>
      <c r="F9" s="2" t="s">
        <v>425</v>
      </c>
      <c r="G9" s="2" t="s">
        <v>22</v>
      </c>
      <c r="H9" s="9">
        <v>1.0493150684931507</v>
      </c>
      <c r="I9" s="9">
        <v>2.0465753424657533</v>
      </c>
      <c r="J9" s="3">
        <v>65000</v>
      </c>
      <c r="K9" s="3">
        <f t="shared" si="0"/>
        <v>9750</v>
      </c>
      <c r="L9" s="3">
        <f t="shared" si="1"/>
        <v>3250</v>
      </c>
      <c r="M9" s="3">
        <f t="shared" si="2"/>
        <v>78000</v>
      </c>
      <c r="N9" s="2">
        <v>5</v>
      </c>
      <c r="O9" s="2">
        <v>5</v>
      </c>
      <c r="P9" s="2">
        <v>5</v>
      </c>
      <c r="Q9" s="2">
        <v>3</v>
      </c>
      <c r="R9" s="2">
        <f t="shared" si="3"/>
        <v>4.5</v>
      </c>
      <c r="S9" s="2" t="str">
        <f t="shared" si="4"/>
        <v>Eligible</v>
      </c>
      <c r="T9" s="13" t="s">
        <v>379</v>
      </c>
      <c r="U9" s="42"/>
      <c r="V9" s="42"/>
    </row>
    <row r="10" spans="1:32" x14ac:dyDescent="0.25">
      <c r="A10" s="12" t="s">
        <v>352</v>
      </c>
      <c r="B10" s="2" t="s">
        <v>13</v>
      </c>
      <c r="C10" s="2">
        <v>32</v>
      </c>
      <c r="D10" s="8">
        <v>43040</v>
      </c>
      <c r="E10" s="2" t="s">
        <v>14</v>
      </c>
      <c r="F10" s="2" t="s">
        <v>425</v>
      </c>
      <c r="G10" s="5" t="s">
        <v>15</v>
      </c>
      <c r="H10" s="9">
        <v>1.0493150684931507</v>
      </c>
      <c r="I10" s="9">
        <v>7.0465753424657533</v>
      </c>
      <c r="J10" s="3">
        <v>180000</v>
      </c>
      <c r="K10" s="3">
        <f t="shared" si="0"/>
        <v>27000</v>
      </c>
      <c r="L10" s="3">
        <f t="shared" si="1"/>
        <v>9000</v>
      </c>
      <c r="M10" s="3">
        <f t="shared" si="2"/>
        <v>216000</v>
      </c>
      <c r="N10" s="2">
        <v>5</v>
      </c>
      <c r="O10" s="2">
        <v>5</v>
      </c>
      <c r="P10" s="2">
        <v>5</v>
      </c>
      <c r="Q10" s="2">
        <v>3</v>
      </c>
      <c r="R10" s="2">
        <f t="shared" si="3"/>
        <v>4.5</v>
      </c>
      <c r="S10" s="2" t="str">
        <f t="shared" si="4"/>
        <v>Eligible</v>
      </c>
      <c r="T10" s="13" t="s">
        <v>379</v>
      </c>
      <c r="U10" s="42"/>
      <c r="V10" s="42"/>
    </row>
    <row r="11" spans="1:32" x14ac:dyDescent="0.25">
      <c r="A11" s="12" t="s">
        <v>126</v>
      </c>
      <c r="B11" s="2" t="s">
        <v>57</v>
      </c>
      <c r="C11" s="2">
        <v>22</v>
      </c>
      <c r="D11" s="8">
        <v>43040</v>
      </c>
      <c r="E11" s="2" t="s">
        <v>14</v>
      </c>
      <c r="F11" s="2" t="s">
        <v>426</v>
      </c>
      <c r="G11" s="2" t="s">
        <v>22</v>
      </c>
      <c r="H11" s="9">
        <v>1.0493150684931507</v>
      </c>
      <c r="I11" s="9">
        <v>3.0465753424657533</v>
      </c>
      <c r="J11" s="3">
        <v>60000</v>
      </c>
      <c r="K11" s="3">
        <f t="shared" si="0"/>
        <v>9000</v>
      </c>
      <c r="L11" s="3">
        <f t="shared" si="1"/>
        <v>3000</v>
      </c>
      <c r="M11" s="3">
        <f t="shared" si="2"/>
        <v>72000</v>
      </c>
      <c r="N11" s="2">
        <v>5</v>
      </c>
      <c r="O11" s="2">
        <v>3</v>
      </c>
      <c r="P11" s="2">
        <v>5</v>
      </c>
      <c r="Q11" s="2">
        <v>5</v>
      </c>
      <c r="R11" s="2">
        <f t="shared" si="3"/>
        <v>4.5</v>
      </c>
      <c r="S11" s="2" t="str">
        <f t="shared" si="4"/>
        <v>Eligible</v>
      </c>
      <c r="T11" s="13" t="s">
        <v>377</v>
      </c>
      <c r="U11" s="42"/>
      <c r="V11" s="42"/>
    </row>
    <row r="12" spans="1:32" x14ac:dyDescent="0.25">
      <c r="A12" s="12" t="s">
        <v>102</v>
      </c>
      <c r="B12" s="2" t="s">
        <v>57</v>
      </c>
      <c r="C12" s="2">
        <v>18</v>
      </c>
      <c r="D12" s="8">
        <v>43040</v>
      </c>
      <c r="E12" s="2" t="s">
        <v>105</v>
      </c>
      <c r="F12" s="2" t="s">
        <v>425</v>
      </c>
      <c r="G12" s="2" t="s">
        <v>25</v>
      </c>
      <c r="H12" s="9">
        <v>1.0493150684931507</v>
      </c>
      <c r="I12" s="9">
        <v>2.0465753424657533</v>
      </c>
      <c r="J12" s="3">
        <v>60000</v>
      </c>
      <c r="K12" s="3">
        <f t="shared" si="0"/>
        <v>0</v>
      </c>
      <c r="L12" s="3">
        <f t="shared" si="1"/>
        <v>3000</v>
      </c>
      <c r="M12" s="3">
        <f t="shared" si="2"/>
        <v>63000</v>
      </c>
      <c r="N12" s="2">
        <v>3</v>
      </c>
      <c r="O12" s="2">
        <v>3</v>
      </c>
      <c r="P12" s="2">
        <v>4</v>
      </c>
      <c r="Q12" s="2">
        <v>3</v>
      </c>
      <c r="R12" s="2">
        <f t="shared" si="3"/>
        <v>3.25</v>
      </c>
      <c r="S12" s="2" t="str">
        <f t="shared" si="4"/>
        <v>Non Eligible</v>
      </c>
      <c r="T12" s="13" t="s">
        <v>379</v>
      </c>
      <c r="U12" s="42" t="s">
        <v>432</v>
      </c>
      <c r="V12" s="42"/>
    </row>
    <row r="13" spans="1:32" x14ac:dyDescent="0.25">
      <c r="A13" s="12" t="s">
        <v>183</v>
      </c>
      <c r="B13" s="2" t="s">
        <v>13</v>
      </c>
      <c r="C13" s="2">
        <v>38</v>
      </c>
      <c r="D13" s="8">
        <v>43040</v>
      </c>
      <c r="E13" s="2" t="s">
        <v>14</v>
      </c>
      <c r="F13" s="2" t="s">
        <v>426</v>
      </c>
      <c r="G13" s="5" t="s">
        <v>22</v>
      </c>
      <c r="H13" s="9">
        <v>1.0493150684931507</v>
      </c>
      <c r="I13" s="9">
        <v>8.0465753424657542</v>
      </c>
      <c r="J13" s="3">
        <v>250000</v>
      </c>
      <c r="K13" s="3">
        <f t="shared" si="0"/>
        <v>25000</v>
      </c>
      <c r="L13" s="3">
        <f t="shared" si="1"/>
        <v>12500</v>
      </c>
      <c r="M13" s="3">
        <f t="shared" si="2"/>
        <v>287500</v>
      </c>
      <c r="N13" s="2">
        <v>4</v>
      </c>
      <c r="O13" s="2">
        <v>5</v>
      </c>
      <c r="P13" s="2">
        <v>5</v>
      </c>
      <c r="Q13" s="2">
        <v>2</v>
      </c>
      <c r="R13" s="2">
        <f t="shared" si="3"/>
        <v>4</v>
      </c>
      <c r="S13" s="2" t="str">
        <f t="shared" si="4"/>
        <v>Non Eligible</v>
      </c>
      <c r="T13" s="13" t="s">
        <v>377</v>
      </c>
      <c r="U13" s="42" t="s">
        <v>432</v>
      </c>
      <c r="V13" s="42"/>
    </row>
    <row r="14" spans="1:32" x14ac:dyDescent="0.25">
      <c r="A14" s="12" t="s">
        <v>343</v>
      </c>
      <c r="B14" s="2" t="s">
        <v>13</v>
      </c>
      <c r="C14" s="2">
        <v>33</v>
      </c>
      <c r="D14" s="8">
        <v>43040</v>
      </c>
      <c r="E14" s="2" t="s">
        <v>14</v>
      </c>
      <c r="F14" s="2" t="s">
        <v>426</v>
      </c>
      <c r="G14" s="5" t="s">
        <v>22</v>
      </c>
      <c r="H14" s="9">
        <v>1.0493150684931507</v>
      </c>
      <c r="I14" s="9">
        <v>7.0465753424657533</v>
      </c>
      <c r="J14" s="3">
        <v>160000</v>
      </c>
      <c r="K14" s="3">
        <f t="shared" si="0"/>
        <v>16000</v>
      </c>
      <c r="L14" s="3">
        <f t="shared" si="1"/>
        <v>8000</v>
      </c>
      <c r="M14" s="3">
        <f t="shared" si="2"/>
        <v>184000</v>
      </c>
      <c r="N14" s="2">
        <v>4</v>
      </c>
      <c r="O14" s="2">
        <v>3</v>
      </c>
      <c r="P14" s="2">
        <v>5</v>
      </c>
      <c r="Q14" s="2">
        <v>4</v>
      </c>
      <c r="R14" s="2">
        <f t="shared" si="3"/>
        <v>4</v>
      </c>
      <c r="S14" s="2" t="str">
        <f t="shared" si="4"/>
        <v>Non Eligible</v>
      </c>
      <c r="T14" s="13" t="s">
        <v>377</v>
      </c>
      <c r="U14" s="42" t="s">
        <v>432</v>
      </c>
      <c r="V14" s="42"/>
    </row>
    <row r="15" spans="1:32" x14ac:dyDescent="0.25">
      <c r="A15" s="12" t="s">
        <v>87</v>
      </c>
      <c r="B15" s="2" t="s">
        <v>57</v>
      </c>
      <c r="C15" s="2">
        <v>20</v>
      </c>
      <c r="D15" s="8">
        <v>43040</v>
      </c>
      <c r="E15" s="2" t="s">
        <v>14</v>
      </c>
      <c r="F15" s="2" t="s">
        <v>425</v>
      </c>
      <c r="G15" s="2" t="s">
        <v>22</v>
      </c>
      <c r="H15" s="9">
        <v>1.0493150684931507</v>
      </c>
      <c r="I15" s="9">
        <v>3.0465753424657533</v>
      </c>
      <c r="J15" s="3">
        <v>65000</v>
      </c>
      <c r="K15" s="3">
        <f t="shared" si="0"/>
        <v>9750</v>
      </c>
      <c r="L15" s="3">
        <f t="shared" si="1"/>
        <v>3250</v>
      </c>
      <c r="M15" s="3">
        <f t="shared" si="2"/>
        <v>78000</v>
      </c>
      <c r="N15" s="2">
        <v>5</v>
      </c>
      <c r="O15" s="2">
        <v>5</v>
      </c>
      <c r="P15" s="2">
        <v>3</v>
      </c>
      <c r="Q15" s="2">
        <v>5</v>
      </c>
      <c r="R15" s="2">
        <f t="shared" si="3"/>
        <v>4.5</v>
      </c>
      <c r="S15" s="2" t="str">
        <f t="shared" si="4"/>
        <v>Eligible</v>
      </c>
      <c r="T15" s="13" t="s">
        <v>379</v>
      </c>
      <c r="U15" s="42" t="s">
        <v>432</v>
      </c>
      <c r="V15" s="42"/>
      <c r="AF15" s="8">
        <v>43040</v>
      </c>
    </row>
    <row r="16" spans="1:32" x14ac:dyDescent="0.25">
      <c r="A16" s="12" t="s">
        <v>193</v>
      </c>
      <c r="B16" s="2" t="s">
        <v>57</v>
      </c>
      <c r="C16" s="2">
        <v>21</v>
      </c>
      <c r="D16" s="8">
        <v>43041</v>
      </c>
      <c r="E16" s="2" t="s">
        <v>14</v>
      </c>
      <c r="F16" s="2" t="s">
        <v>425</v>
      </c>
      <c r="G16" s="2" t="s">
        <v>15</v>
      </c>
      <c r="H16" s="9">
        <v>1.0493150684931507</v>
      </c>
      <c r="I16" s="9">
        <v>3.0465753424657533</v>
      </c>
      <c r="J16" s="3">
        <v>70000</v>
      </c>
      <c r="K16" s="3">
        <f t="shared" si="0"/>
        <v>10500</v>
      </c>
      <c r="L16" s="3">
        <f t="shared" si="1"/>
        <v>3500</v>
      </c>
      <c r="M16" s="3">
        <f t="shared" si="2"/>
        <v>84000</v>
      </c>
      <c r="N16" s="2">
        <v>5</v>
      </c>
      <c r="O16" s="2">
        <v>3</v>
      </c>
      <c r="P16" s="2">
        <v>5</v>
      </c>
      <c r="Q16" s="2">
        <v>5</v>
      </c>
      <c r="R16" s="2">
        <f t="shared" si="3"/>
        <v>4.5</v>
      </c>
      <c r="S16" s="2" t="str">
        <f t="shared" si="4"/>
        <v>Eligible</v>
      </c>
      <c r="T16" s="13" t="s">
        <v>377</v>
      </c>
      <c r="U16" s="42"/>
      <c r="V16" s="42"/>
    </row>
    <row r="17" spans="1:22" x14ac:dyDescent="0.25">
      <c r="A17" s="12" t="s">
        <v>115</v>
      </c>
      <c r="B17" s="2" t="s">
        <v>57</v>
      </c>
      <c r="C17" s="2">
        <v>18</v>
      </c>
      <c r="D17" s="8">
        <v>43040</v>
      </c>
      <c r="E17" s="2" t="s">
        <v>105</v>
      </c>
      <c r="F17" s="2" t="s">
        <v>426</v>
      </c>
      <c r="G17" s="2" t="s">
        <v>22</v>
      </c>
      <c r="H17" s="9">
        <v>1.0493150684931507</v>
      </c>
      <c r="I17" s="9">
        <v>2.0465753424657533</v>
      </c>
      <c r="J17" s="3">
        <v>60000</v>
      </c>
      <c r="K17" s="3">
        <f t="shared" si="0"/>
        <v>6000</v>
      </c>
      <c r="L17" s="3">
        <f t="shared" si="1"/>
        <v>3000</v>
      </c>
      <c r="M17" s="3">
        <f t="shared" si="2"/>
        <v>69000</v>
      </c>
      <c r="N17" s="2">
        <v>5</v>
      </c>
      <c r="O17" s="2">
        <v>4</v>
      </c>
      <c r="P17" s="2">
        <v>3</v>
      </c>
      <c r="Q17" s="2">
        <v>5</v>
      </c>
      <c r="R17" s="2">
        <f t="shared" si="3"/>
        <v>4.25</v>
      </c>
      <c r="S17" s="2" t="str">
        <f t="shared" si="4"/>
        <v>Eligible</v>
      </c>
      <c r="T17" s="13" t="s">
        <v>379</v>
      </c>
      <c r="U17" s="42" t="s">
        <v>432</v>
      </c>
      <c r="V17" s="42"/>
    </row>
    <row r="18" spans="1:22" x14ac:dyDescent="0.25">
      <c r="A18" s="12" t="s">
        <v>63</v>
      </c>
      <c r="B18" s="2" t="s">
        <v>57</v>
      </c>
      <c r="C18" s="2">
        <v>18</v>
      </c>
      <c r="D18" s="8">
        <v>43040</v>
      </c>
      <c r="E18" s="2" t="s">
        <v>14</v>
      </c>
      <c r="F18" s="2" t="s">
        <v>425</v>
      </c>
      <c r="G18" s="2" t="s">
        <v>22</v>
      </c>
      <c r="H18" s="9">
        <v>1.0493150684931507</v>
      </c>
      <c r="I18" s="9">
        <v>3.0465753424657533</v>
      </c>
      <c r="J18" s="3">
        <v>50000</v>
      </c>
      <c r="K18" s="3">
        <f t="shared" si="0"/>
        <v>7500</v>
      </c>
      <c r="L18" s="3">
        <f t="shared" si="1"/>
        <v>2500</v>
      </c>
      <c r="M18" s="3">
        <f t="shared" si="2"/>
        <v>60000</v>
      </c>
      <c r="N18" s="2">
        <v>5</v>
      </c>
      <c r="O18" s="2">
        <v>5</v>
      </c>
      <c r="P18" s="2">
        <v>5</v>
      </c>
      <c r="Q18" s="2">
        <v>5</v>
      </c>
      <c r="R18" s="2">
        <f t="shared" si="3"/>
        <v>5</v>
      </c>
      <c r="S18" s="2" t="str">
        <f t="shared" si="4"/>
        <v>Eligible</v>
      </c>
      <c r="T18" s="13" t="s">
        <v>377</v>
      </c>
      <c r="U18" s="42" t="s">
        <v>432</v>
      </c>
      <c r="V18" s="42"/>
    </row>
    <row r="19" spans="1:22" x14ac:dyDescent="0.25">
      <c r="A19" s="12" t="s">
        <v>78</v>
      </c>
      <c r="B19" s="2" t="s">
        <v>57</v>
      </c>
      <c r="C19" s="2">
        <v>20</v>
      </c>
      <c r="D19" s="8">
        <v>43040</v>
      </c>
      <c r="E19" s="2" t="s">
        <v>62</v>
      </c>
      <c r="F19" s="2" t="s">
        <v>425</v>
      </c>
      <c r="G19" s="2" t="s">
        <v>16</v>
      </c>
      <c r="H19" s="9">
        <v>1.0493150684931507</v>
      </c>
      <c r="I19" s="9">
        <v>3.0465753424657533</v>
      </c>
      <c r="J19" s="3">
        <v>60000</v>
      </c>
      <c r="K19" s="3">
        <f t="shared" si="0"/>
        <v>6000</v>
      </c>
      <c r="L19" s="3">
        <f t="shared" si="1"/>
        <v>3000</v>
      </c>
      <c r="M19" s="3">
        <f t="shared" si="2"/>
        <v>69000</v>
      </c>
      <c r="N19" s="2">
        <v>5</v>
      </c>
      <c r="O19" s="2">
        <v>5</v>
      </c>
      <c r="P19" s="2">
        <v>3</v>
      </c>
      <c r="Q19" s="2">
        <v>4</v>
      </c>
      <c r="R19" s="2">
        <f t="shared" si="3"/>
        <v>4.25</v>
      </c>
      <c r="S19" s="2" t="str">
        <f t="shared" si="4"/>
        <v>Eligible</v>
      </c>
      <c r="T19" s="13" t="s">
        <v>379</v>
      </c>
      <c r="U19" s="42" t="s">
        <v>432</v>
      </c>
      <c r="V19" s="42"/>
    </row>
    <row r="20" spans="1:22" x14ac:dyDescent="0.25">
      <c r="A20" s="12" t="s">
        <v>150</v>
      </c>
      <c r="B20" s="2" t="s">
        <v>57</v>
      </c>
      <c r="C20" s="2">
        <v>19</v>
      </c>
      <c r="D20" s="8">
        <v>43040</v>
      </c>
      <c r="E20" s="2" t="s">
        <v>14</v>
      </c>
      <c r="F20" s="2" t="s">
        <v>425</v>
      </c>
      <c r="G20" s="2" t="s">
        <v>15</v>
      </c>
      <c r="H20" s="9">
        <v>1.0493150684931507</v>
      </c>
      <c r="I20" s="9">
        <v>2.0465753424657533</v>
      </c>
      <c r="J20" s="3">
        <v>65000</v>
      </c>
      <c r="K20" s="3">
        <f t="shared" si="0"/>
        <v>6500</v>
      </c>
      <c r="L20" s="3">
        <f t="shared" si="1"/>
        <v>3250</v>
      </c>
      <c r="M20" s="3">
        <f t="shared" si="2"/>
        <v>74750</v>
      </c>
      <c r="N20" s="2">
        <v>5</v>
      </c>
      <c r="O20" s="2">
        <v>5</v>
      </c>
      <c r="P20" s="2">
        <v>3</v>
      </c>
      <c r="Q20" s="2">
        <v>3</v>
      </c>
      <c r="R20" s="2">
        <f t="shared" si="3"/>
        <v>4</v>
      </c>
      <c r="S20" s="2" t="str">
        <f t="shared" si="4"/>
        <v>Non Eligible</v>
      </c>
      <c r="T20" s="13" t="s">
        <v>378</v>
      </c>
      <c r="U20" s="42"/>
      <c r="V20" s="42"/>
    </row>
    <row r="21" spans="1:22" x14ac:dyDescent="0.25">
      <c r="A21" s="12" t="s">
        <v>335</v>
      </c>
      <c r="B21" s="2" t="s">
        <v>13</v>
      </c>
      <c r="C21" s="2">
        <v>34</v>
      </c>
      <c r="D21" s="8">
        <v>43040</v>
      </c>
      <c r="E21" s="2" t="s">
        <v>14</v>
      </c>
      <c r="F21" s="2" t="s">
        <v>425</v>
      </c>
      <c r="G21" s="5" t="s">
        <v>22</v>
      </c>
      <c r="H21" s="9">
        <v>1.0493150684931507</v>
      </c>
      <c r="I21" s="9">
        <v>7.0465753424657533</v>
      </c>
      <c r="J21" s="3">
        <v>140000</v>
      </c>
      <c r="K21" s="3">
        <f t="shared" si="0"/>
        <v>21000</v>
      </c>
      <c r="L21" s="3">
        <f t="shared" si="1"/>
        <v>7000</v>
      </c>
      <c r="M21" s="3">
        <f t="shared" si="2"/>
        <v>168000</v>
      </c>
      <c r="N21" s="2">
        <v>5</v>
      </c>
      <c r="O21" s="2">
        <v>5</v>
      </c>
      <c r="P21" s="2">
        <v>5</v>
      </c>
      <c r="Q21" s="2">
        <v>5</v>
      </c>
      <c r="R21" s="2">
        <f t="shared" si="3"/>
        <v>5</v>
      </c>
      <c r="S21" s="2" t="str">
        <f t="shared" si="4"/>
        <v>Eligible</v>
      </c>
      <c r="T21" s="13" t="s">
        <v>378</v>
      </c>
      <c r="U21" s="42"/>
      <c r="V21" s="42"/>
    </row>
    <row r="22" spans="1:22" x14ac:dyDescent="0.25">
      <c r="A22" s="12" t="s">
        <v>214</v>
      </c>
      <c r="B22" s="2" t="s">
        <v>57</v>
      </c>
      <c r="C22" s="2">
        <v>22</v>
      </c>
      <c r="D22" s="8">
        <v>43009</v>
      </c>
      <c r="E22" s="2" t="s">
        <v>14</v>
      </c>
      <c r="F22" s="2" t="s">
        <v>425</v>
      </c>
      <c r="G22" s="2" t="s">
        <v>23</v>
      </c>
      <c r="H22" s="9">
        <v>1.1342465753424658</v>
      </c>
      <c r="I22" s="9">
        <v>2.1315068493150684</v>
      </c>
      <c r="J22" s="3">
        <v>55000</v>
      </c>
      <c r="K22" s="3">
        <f t="shared" si="0"/>
        <v>8250</v>
      </c>
      <c r="L22" s="3">
        <f t="shared" si="1"/>
        <v>2750</v>
      </c>
      <c r="M22" s="3">
        <f t="shared" si="2"/>
        <v>66000</v>
      </c>
      <c r="N22" s="2">
        <v>4</v>
      </c>
      <c r="O22" s="2">
        <v>4</v>
      </c>
      <c r="P22" s="2">
        <v>5</v>
      </c>
      <c r="Q22" s="2">
        <v>5</v>
      </c>
      <c r="R22" s="2">
        <f t="shared" si="3"/>
        <v>4.5</v>
      </c>
      <c r="S22" s="2" t="str">
        <f t="shared" si="4"/>
        <v>Eligible</v>
      </c>
      <c r="T22" s="13" t="s">
        <v>377</v>
      </c>
      <c r="U22" s="42"/>
      <c r="V22" s="42"/>
    </row>
    <row r="23" spans="1:22" x14ac:dyDescent="0.25">
      <c r="A23" s="12" t="s">
        <v>180</v>
      </c>
      <c r="B23" s="2" t="s">
        <v>13</v>
      </c>
      <c r="C23" s="2">
        <v>18</v>
      </c>
      <c r="D23" s="8">
        <v>43009</v>
      </c>
      <c r="E23" s="2" t="s">
        <v>14</v>
      </c>
      <c r="F23" s="2" t="s">
        <v>425</v>
      </c>
      <c r="G23" s="2" t="s">
        <v>16</v>
      </c>
      <c r="H23" s="9">
        <v>1.1342465753424658</v>
      </c>
      <c r="I23" s="9">
        <v>3.1315068493150684</v>
      </c>
      <c r="J23" s="3">
        <v>55000</v>
      </c>
      <c r="K23" s="3">
        <f t="shared" si="0"/>
        <v>8250</v>
      </c>
      <c r="L23" s="3">
        <f t="shared" si="1"/>
        <v>2750</v>
      </c>
      <c r="M23" s="3">
        <f t="shared" si="2"/>
        <v>66000</v>
      </c>
      <c r="N23" s="2">
        <v>5</v>
      </c>
      <c r="O23" s="2">
        <v>5</v>
      </c>
      <c r="P23" s="2">
        <v>5</v>
      </c>
      <c r="Q23" s="2">
        <v>4</v>
      </c>
      <c r="R23" s="2">
        <f t="shared" si="3"/>
        <v>4.75</v>
      </c>
      <c r="S23" s="2" t="str">
        <f t="shared" si="4"/>
        <v>Eligible</v>
      </c>
      <c r="T23" s="13" t="s">
        <v>379</v>
      </c>
      <c r="U23" s="42"/>
      <c r="V23" s="42"/>
    </row>
    <row r="24" spans="1:22" x14ac:dyDescent="0.25">
      <c r="A24" s="12" t="s">
        <v>119</v>
      </c>
      <c r="B24" s="2" t="s">
        <v>57</v>
      </c>
      <c r="C24" s="2">
        <v>22</v>
      </c>
      <c r="D24" s="8">
        <v>43009</v>
      </c>
      <c r="E24" s="2" t="s">
        <v>14</v>
      </c>
      <c r="F24" s="2" t="s">
        <v>425</v>
      </c>
      <c r="G24" s="2" t="s">
        <v>22</v>
      </c>
      <c r="H24" s="9">
        <v>1.1342465753424658</v>
      </c>
      <c r="I24" s="9">
        <v>2.1315068493150684</v>
      </c>
      <c r="J24" s="3">
        <v>60000</v>
      </c>
      <c r="K24" s="3">
        <f t="shared" si="0"/>
        <v>9000</v>
      </c>
      <c r="L24" s="3">
        <f t="shared" si="1"/>
        <v>3000</v>
      </c>
      <c r="M24" s="3">
        <f t="shared" si="2"/>
        <v>72000</v>
      </c>
      <c r="N24" s="2">
        <v>5</v>
      </c>
      <c r="O24" s="2">
        <v>5</v>
      </c>
      <c r="P24" s="2">
        <v>5</v>
      </c>
      <c r="Q24" s="2">
        <v>5</v>
      </c>
      <c r="R24" s="2">
        <f t="shared" si="3"/>
        <v>5</v>
      </c>
      <c r="S24" s="2" t="str">
        <f t="shared" si="4"/>
        <v>Eligible</v>
      </c>
      <c r="T24" s="13" t="s">
        <v>377</v>
      </c>
      <c r="U24" s="42"/>
      <c r="V24" s="42"/>
    </row>
    <row r="25" spans="1:22" x14ac:dyDescent="0.25">
      <c r="A25" s="12" t="s">
        <v>315</v>
      </c>
      <c r="B25" s="2" t="s">
        <v>13</v>
      </c>
      <c r="C25" s="2">
        <v>30</v>
      </c>
      <c r="D25" s="8">
        <v>43009</v>
      </c>
      <c r="E25" s="2" t="s">
        <v>105</v>
      </c>
      <c r="F25" s="2" t="s">
        <v>425</v>
      </c>
      <c r="G25" s="5" t="s">
        <v>26</v>
      </c>
      <c r="H25" s="9">
        <v>1.1342465753424658</v>
      </c>
      <c r="I25" s="9">
        <v>4.131506849315068</v>
      </c>
      <c r="J25" s="3">
        <v>90000</v>
      </c>
      <c r="K25" s="3">
        <f t="shared" si="0"/>
        <v>13500</v>
      </c>
      <c r="L25" s="3">
        <f t="shared" si="1"/>
        <v>4500</v>
      </c>
      <c r="M25" s="3">
        <f t="shared" si="2"/>
        <v>108000</v>
      </c>
      <c r="N25" s="2">
        <v>5</v>
      </c>
      <c r="O25" s="2">
        <v>5</v>
      </c>
      <c r="P25" s="2">
        <v>5</v>
      </c>
      <c r="Q25" s="2">
        <v>4</v>
      </c>
      <c r="R25" s="2">
        <f t="shared" si="3"/>
        <v>4.75</v>
      </c>
      <c r="S25" s="2" t="str">
        <f t="shared" si="4"/>
        <v>Eligible</v>
      </c>
      <c r="T25" s="13" t="s">
        <v>379</v>
      </c>
      <c r="U25" s="42"/>
      <c r="V25" s="42"/>
    </row>
    <row r="26" spans="1:22" x14ac:dyDescent="0.25">
      <c r="A26" s="12" t="s">
        <v>176</v>
      </c>
      <c r="B26" s="2" t="s">
        <v>13</v>
      </c>
      <c r="C26" s="2">
        <v>22</v>
      </c>
      <c r="D26" s="8">
        <v>43009</v>
      </c>
      <c r="E26" s="2" t="s">
        <v>14</v>
      </c>
      <c r="F26" s="2" t="s">
        <v>426</v>
      </c>
      <c r="G26" s="2" t="s">
        <v>16</v>
      </c>
      <c r="H26" s="9">
        <v>1.1342465753424658</v>
      </c>
      <c r="I26" s="9">
        <v>3.1315068493150684</v>
      </c>
      <c r="J26" s="3">
        <v>45000</v>
      </c>
      <c r="K26" s="3">
        <f t="shared" si="0"/>
        <v>6750</v>
      </c>
      <c r="L26" s="3">
        <f t="shared" si="1"/>
        <v>2250</v>
      </c>
      <c r="M26" s="3">
        <f t="shared" si="2"/>
        <v>54000</v>
      </c>
      <c r="N26" s="2">
        <v>5</v>
      </c>
      <c r="O26" s="2">
        <v>4</v>
      </c>
      <c r="P26" s="2">
        <v>5</v>
      </c>
      <c r="Q26" s="2">
        <v>5</v>
      </c>
      <c r="R26" s="2">
        <f t="shared" si="3"/>
        <v>4.75</v>
      </c>
      <c r="S26" s="2" t="str">
        <f t="shared" si="4"/>
        <v>Eligible</v>
      </c>
      <c r="T26" s="13" t="s">
        <v>377</v>
      </c>
      <c r="U26" s="42"/>
      <c r="V26" s="42"/>
    </row>
    <row r="27" spans="1:22" x14ac:dyDescent="0.25">
      <c r="A27" s="12" t="s">
        <v>111</v>
      </c>
      <c r="B27" s="2" t="s">
        <v>57</v>
      </c>
      <c r="C27" s="2">
        <v>18</v>
      </c>
      <c r="D27" s="8">
        <v>43009</v>
      </c>
      <c r="E27" s="2" t="s">
        <v>14</v>
      </c>
      <c r="F27" s="2" t="s">
        <v>425</v>
      </c>
      <c r="G27" s="2" t="s">
        <v>22</v>
      </c>
      <c r="H27" s="9">
        <v>1.1342465753424658</v>
      </c>
      <c r="I27" s="9">
        <v>2.1315068493150684</v>
      </c>
      <c r="J27" s="3">
        <v>65000</v>
      </c>
      <c r="K27" s="3">
        <f t="shared" si="0"/>
        <v>9750</v>
      </c>
      <c r="L27" s="3">
        <f t="shared" si="1"/>
        <v>3250</v>
      </c>
      <c r="M27" s="3">
        <f t="shared" si="2"/>
        <v>78000</v>
      </c>
      <c r="N27" s="2">
        <v>5</v>
      </c>
      <c r="O27" s="2">
        <v>5</v>
      </c>
      <c r="P27" s="2">
        <v>5</v>
      </c>
      <c r="Q27" s="2">
        <v>4</v>
      </c>
      <c r="R27" s="2">
        <f t="shared" si="3"/>
        <v>4.75</v>
      </c>
      <c r="S27" s="2" t="str">
        <f t="shared" si="4"/>
        <v>Eligible</v>
      </c>
      <c r="T27" s="13" t="s">
        <v>379</v>
      </c>
      <c r="U27" s="42"/>
      <c r="V27" s="42"/>
    </row>
    <row r="28" spans="1:22" x14ac:dyDescent="0.25">
      <c r="A28" s="12" t="s">
        <v>348</v>
      </c>
      <c r="B28" s="2" t="s">
        <v>57</v>
      </c>
      <c r="C28" s="2">
        <v>35</v>
      </c>
      <c r="D28" s="8">
        <v>43009</v>
      </c>
      <c r="E28" s="2" t="s">
        <v>14</v>
      </c>
      <c r="F28" s="2" t="s">
        <v>425</v>
      </c>
      <c r="G28" s="5" t="s">
        <v>22</v>
      </c>
      <c r="H28" s="9">
        <v>1.1342465753424658</v>
      </c>
      <c r="I28" s="9">
        <v>5.131506849315068</v>
      </c>
      <c r="J28" s="3">
        <v>190000</v>
      </c>
      <c r="K28" s="3">
        <f t="shared" si="0"/>
        <v>19000</v>
      </c>
      <c r="L28" s="3">
        <f t="shared" si="1"/>
        <v>9500</v>
      </c>
      <c r="M28" s="3">
        <f t="shared" si="2"/>
        <v>218500</v>
      </c>
      <c r="N28" s="2">
        <v>4</v>
      </c>
      <c r="O28" s="2">
        <v>5</v>
      </c>
      <c r="P28" s="2">
        <v>5</v>
      </c>
      <c r="Q28" s="2">
        <v>2</v>
      </c>
      <c r="R28" s="2">
        <f t="shared" si="3"/>
        <v>4</v>
      </c>
      <c r="S28" s="2" t="str">
        <f t="shared" si="4"/>
        <v>Non Eligible</v>
      </c>
      <c r="T28" s="13" t="s">
        <v>377</v>
      </c>
      <c r="U28" s="42"/>
      <c r="V28" s="42"/>
    </row>
    <row r="29" spans="1:22" x14ac:dyDescent="0.25">
      <c r="A29" s="12" t="s">
        <v>225</v>
      </c>
      <c r="B29" s="2" t="s">
        <v>57</v>
      </c>
      <c r="C29" s="2">
        <v>19</v>
      </c>
      <c r="D29" s="8">
        <v>43009</v>
      </c>
      <c r="E29" s="2" t="s">
        <v>62</v>
      </c>
      <c r="F29" s="2" t="s">
        <v>426</v>
      </c>
      <c r="G29" s="2" t="s">
        <v>26</v>
      </c>
      <c r="H29" s="9">
        <v>1.1342465753424658</v>
      </c>
      <c r="I29" s="9">
        <v>2.1315068493150684</v>
      </c>
      <c r="J29" s="3">
        <v>65000</v>
      </c>
      <c r="K29" s="3">
        <f t="shared" si="0"/>
        <v>6500</v>
      </c>
      <c r="L29" s="3">
        <f t="shared" si="1"/>
        <v>3250</v>
      </c>
      <c r="M29" s="3">
        <f t="shared" si="2"/>
        <v>74750</v>
      </c>
      <c r="N29" s="2">
        <v>4</v>
      </c>
      <c r="O29" s="2">
        <v>4</v>
      </c>
      <c r="P29" s="2">
        <v>5</v>
      </c>
      <c r="Q29" s="2">
        <v>4</v>
      </c>
      <c r="R29" s="2">
        <f t="shared" si="3"/>
        <v>4.25</v>
      </c>
      <c r="S29" s="2" t="str">
        <f t="shared" si="4"/>
        <v>Eligible</v>
      </c>
      <c r="T29" s="13" t="s">
        <v>377</v>
      </c>
      <c r="U29" s="42"/>
      <c r="V29" s="42"/>
    </row>
    <row r="30" spans="1:22" x14ac:dyDescent="0.25">
      <c r="A30" s="12" t="s">
        <v>71</v>
      </c>
      <c r="B30" s="2" t="s">
        <v>57</v>
      </c>
      <c r="C30" s="2">
        <v>19</v>
      </c>
      <c r="D30" s="8">
        <v>43009</v>
      </c>
      <c r="E30" s="2" t="s">
        <v>14</v>
      </c>
      <c r="F30" s="2" t="s">
        <v>426</v>
      </c>
      <c r="G30" s="2" t="s">
        <v>16</v>
      </c>
      <c r="H30" s="9">
        <v>1.1342465753424658</v>
      </c>
      <c r="I30" s="9">
        <v>2.1315068493150684</v>
      </c>
      <c r="J30" s="3">
        <v>70000</v>
      </c>
      <c r="K30" s="3">
        <f t="shared" si="0"/>
        <v>3500</v>
      </c>
      <c r="L30" s="3">
        <f t="shared" si="1"/>
        <v>3500</v>
      </c>
      <c r="M30" s="3">
        <f t="shared" si="2"/>
        <v>77000</v>
      </c>
      <c r="N30" s="2">
        <v>4</v>
      </c>
      <c r="O30" s="2">
        <v>3</v>
      </c>
      <c r="P30" s="2">
        <v>4</v>
      </c>
      <c r="Q30" s="2">
        <v>3</v>
      </c>
      <c r="R30" s="2">
        <f t="shared" si="3"/>
        <v>3.5</v>
      </c>
      <c r="S30" s="2" t="str">
        <f t="shared" si="4"/>
        <v>Non Eligible</v>
      </c>
      <c r="T30" s="13" t="s">
        <v>378</v>
      </c>
      <c r="U30" s="42"/>
      <c r="V30" s="42"/>
    </row>
    <row r="31" spans="1:22" x14ac:dyDescent="0.25">
      <c r="A31" s="12" t="s">
        <v>98</v>
      </c>
      <c r="B31" s="2" t="s">
        <v>57</v>
      </c>
      <c r="C31" s="2">
        <v>18</v>
      </c>
      <c r="D31" s="8">
        <v>42979</v>
      </c>
      <c r="E31" s="2" t="s">
        <v>14</v>
      </c>
      <c r="F31" s="2" t="s">
        <v>425</v>
      </c>
      <c r="G31" s="2" t="s">
        <v>25</v>
      </c>
      <c r="H31" s="9">
        <v>1.2164383561643837</v>
      </c>
      <c r="I31" s="9">
        <v>3.2136986301369861</v>
      </c>
      <c r="J31" s="3">
        <v>70000</v>
      </c>
      <c r="K31" s="3">
        <f t="shared" si="0"/>
        <v>7000</v>
      </c>
      <c r="L31" s="3">
        <f t="shared" si="1"/>
        <v>3500</v>
      </c>
      <c r="M31" s="3">
        <f t="shared" si="2"/>
        <v>80500</v>
      </c>
      <c r="N31" s="2">
        <v>5</v>
      </c>
      <c r="O31" s="2">
        <v>4</v>
      </c>
      <c r="P31" s="2">
        <v>5</v>
      </c>
      <c r="Q31" s="2">
        <v>3</v>
      </c>
      <c r="R31" s="2">
        <f t="shared" si="3"/>
        <v>4.25</v>
      </c>
      <c r="S31" s="2" t="str">
        <f t="shared" si="4"/>
        <v>Eligible</v>
      </c>
      <c r="T31" s="13" t="s">
        <v>379</v>
      </c>
      <c r="U31" s="42"/>
      <c r="V31" s="42"/>
    </row>
    <row r="32" spans="1:22" x14ac:dyDescent="0.25">
      <c r="A32" s="12" t="s">
        <v>151</v>
      </c>
      <c r="B32" s="2" t="s">
        <v>57</v>
      </c>
      <c r="C32" s="2">
        <v>20</v>
      </c>
      <c r="D32" s="8">
        <v>42979</v>
      </c>
      <c r="E32" s="2" t="s">
        <v>14</v>
      </c>
      <c r="F32" s="2" t="s">
        <v>426</v>
      </c>
      <c r="G32" s="2" t="s">
        <v>15</v>
      </c>
      <c r="H32" s="9">
        <v>1.2164383561643837</v>
      </c>
      <c r="I32" s="9">
        <v>2.2136986301369861</v>
      </c>
      <c r="J32" s="3">
        <v>55000</v>
      </c>
      <c r="K32" s="3">
        <f t="shared" si="0"/>
        <v>5500</v>
      </c>
      <c r="L32" s="3">
        <f t="shared" si="1"/>
        <v>2750</v>
      </c>
      <c r="M32" s="3">
        <f t="shared" si="2"/>
        <v>63250</v>
      </c>
      <c r="N32" s="2">
        <v>3</v>
      </c>
      <c r="O32" s="2">
        <v>5</v>
      </c>
      <c r="P32" s="2">
        <v>5</v>
      </c>
      <c r="Q32" s="2">
        <v>3</v>
      </c>
      <c r="R32" s="2">
        <f t="shared" si="3"/>
        <v>4</v>
      </c>
      <c r="S32" s="2" t="str">
        <f t="shared" si="4"/>
        <v>Non Eligible</v>
      </c>
      <c r="T32" s="13" t="s">
        <v>377</v>
      </c>
      <c r="U32" s="42"/>
      <c r="V32" s="42"/>
    </row>
    <row r="33" spans="1:22" x14ac:dyDescent="0.25">
      <c r="A33" s="12" t="s">
        <v>102</v>
      </c>
      <c r="B33" s="2" t="s">
        <v>57</v>
      </c>
      <c r="C33" s="2">
        <v>20</v>
      </c>
      <c r="D33" s="8">
        <v>42979</v>
      </c>
      <c r="E33" s="2" t="s">
        <v>14</v>
      </c>
      <c r="F33" s="2" t="s">
        <v>425</v>
      </c>
      <c r="G33" s="2" t="s">
        <v>22</v>
      </c>
      <c r="H33" s="9">
        <v>1.2164383561643837</v>
      </c>
      <c r="I33" s="9">
        <v>3.2136986301369861</v>
      </c>
      <c r="J33" s="3">
        <v>70000</v>
      </c>
      <c r="K33" s="3">
        <f t="shared" si="0"/>
        <v>7000</v>
      </c>
      <c r="L33" s="3">
        <f t="shared" si="1"/>
        <v>3500</v>
      </c>
      <c r="M33" s="3">
        <f t="shared" si="2"/>
        <v>80500</v>
      </c>
      <c r="N33" s="2">
        <v>4</v>
      </c>
      <c r="O33" s="2">
        <v>3</v>
      </c>
      <c r="P33" s="2">
        <v>5</v>
      </c>
      <c r="Q33" s="2">
        <v>5</v>
      </c>
      <c r="R33" s="2">
        <f t="shared" si="3"/>
        <v>4.25</v>
      </c>
      <c r="S33" s="2" t="str">
        <f t="shared" si="4"/>
        <v>Eligible</v>
      </c>
      <c r="T33" s="13" t="s">
        <v>379</v>
      </c>
      <c r="U33" s="42"/>
      <c r="V33" s="42"/>
    </row>
    <row r="34" spans="1:22" x14ac:dyDescent="0.25">
      <c r="A34" s="12" t="s">
        <v>127</v>
      </c>
      <c r="B34" s="2" t="s">
        <v>57</v>
      </c>
      <c r="C34" s="2">
        <v>21</v>
      </c>
      <c r="D34" s="8">
        <v>42979</v>
      </c>
      <c r="E34" s="2" t="s">
        <v>14</v>
      </c>
      <c r="F34" s="2" t="s">
        <v>425</v>
      </c>
      <c r="G34" s="2" t="s">
        <v>22</v>
      </c>
      <c r="H34" s="9">
        <v>1.2164383561643837</v>
      </c>
      <c r="I34" s="9">
        <v>3.2136986301369861</v>
      </c>
      <c r="J34" s="3">
        <v>40000</v>
      </c>
      <c r="K34" s="3">
        <f t="shared" si="0"/>
        <v>6000</v>
      </c>
      <c r="L34" s="3">
        <f t="shared" si="1"/>
        <v>2000</v>
      </c>
      <c r="M34" s="3">
        <f t="shared" si="2"/>
        <v>48000</v>
      </c>
      <c r="N34" s="2">
        <v>5</v>
      </c>
      <c r="O34" s="2">
        <v>4</v>
      </c>
      <c r="P34" s="2">
        <v>5</v>
      </c>
      <c r="Q34" s="2">
        <v>5</v>
      </c>
      <c r="R34" s="2">
        <f t="shared" si="3"/>
        <v>4.75</v>
      </c>
      <c r="S34" s="2" t="str">
        <f t="shared" si="4"/>
        <v>Eligible</v>
      </c>
      <c r="T34" s="13" t="s">
        <v>377</v>
      </c>
      <c r="U34" s="42"/>
      <c r="V34" s="42"/>
    </row>
    <row r="35" spans="1:22" x14ac:dyDescent="0.25">
      <c r="A35" s="12" t="s">
        <v>69</v>
      </c>
      <c r="B35" s="2" t="s">
        <v>57</v>
      </c>
      <c r="C35" s="2">
        <v>20</v>
      </c>
      <c r="D35" s="8">
        <v>42979</v>
      </c>
      <c r="E35" s="2" t="s">
        <v>14</v>
      </c>
      <c r="F35" s="2" t="s">
        <v>425</v>
      </c>
      <c r="G35" s="2" t="s">
        <v>16</v>
      </c>
      <c r="H35" s="9">
        <v>1.2164383561643837</v>
      </c>
      <c r="I35" s="9">
        <v>2.2136986301369861</v>
      </c>
      <c r="J35" s="3">
        <v>70000</v>
      </c>
      <c r="K35" s="3">
        <f t="shared" si="0"/>
        <v>10500</v>
      </c>
      <c r="L35" s="3">
        <f t="shared" si="1"/>
        <v>3500</v>
      </c>
      <c r="M35" s="3">
        <f t="shared" si="2"/>
        <v>84000</v>
      </c>
      <c r="N35" s="2">
        <v>5</v>
      </c>
      <c r="O35" s="2">
        <v>5</v>
      </c>
      <c r="P35" s="2">
        <v>5</v>
      </c>
      <c r="Q35" s="2">
        <v>3</v>
      </c>
      <c r="R35" s="2">
        <f t="shared" si="3"/>
        <v>4.5</v>
      </c>
      <c r="S35" s="2" t="str">
        <f t="shared" si="4"/>
        <v>Eligible</v>
      </c>
      <c r="T35" s="13" t="s">
        <v>377</v>
      </c>
      <c r="U35" s="42"/>
      <c r="V35" s="42"/>
    </row>
    <row r="36" spans="1:22" x14ac:dyDescent="0.25">
      <c r="A36" s="12" t="s">
        <v>97</v>
      </c>
      <c r="B36" s="2" t="s">
        <v>57</v>
      </c>
      <c r="C36" s="2">
        <v>22</v>
      </c>
      <c r="D36" s="8">
        <v>42979</v>
      </c>
      <c r="E36" s="2" t="s">
        <v>14</v>
      </c>
      <c r="F36" s="2" t="s">
        <v>425</v>
      </c>
      <c r="G36" s="2" t="s">
        <v>25</v>
      </c>
      <c r="H36" s="9">
        <v>1.2164383561643837</v>
      </c>
      <c r="I36" s="9">
        <v>3.2136986301369861</v>
      </c>
      <c r="J36" s="3">
        <v>40000</v>
      </c>
      <c r="K36" s="3">
        <f t="shared" si="0"/>
        <v>6000</v>
      </c>
      <c r="L36" s="3">
        <f t="shared" si="1"/>
        <v>2000</v>
      </c>
      <c r="M36" s="3">
        <f t="shared" si="2"/>
        <v>48000</v>
      </c>
      <c r="N36" s="2">
        <v>5</v>
      </c>
      <c r="O36" s="2">
        <v>5</v>
      </c>
      <c r="P36" s="2">
        <v>5</v>
      </c>
      <c r="Q36" s="2">
        <v>4</v>
      </c>
      <c r="R36" s="2">
        <f t="shared" si="3"/>
        <v>4.75</v>
      </c>
      <c r="S36" s="2" t="str">
        <f t="shared" si="4"/>
        <v>Eligible</v>
      </c>
      <c r="T36" s="13" t="s">
        <v>377</v>
      </c>
      <c r="U36" s="42" t="s">
        <v>432</v>
      </c>
      <c r="V36" s="42"/>
    </row>
    <row r="37" spans="1:22" x14ac:dyDescent="0.25">
      <c r="A37" s="12" t="s">
        <v>85</v>
      </c>
      <c r="B37" s="2" t="s">
        <v>57</v>
      </c>
      <c r="C37" s="2">
        <v>21</v>
      </c>
      <c r="D37" s="8">
        <v>42979</v>
      </c>
      <c r="E37" s="2" t="s">
        <v>14</v>
      </c>
      <c r="F37" s="2" t="s">
        <v>425</v>
      </c>
      <c r="G37" s="2" t="s">
        <v>16</v>
      </c>
      <c r="H37" s="9">
        <v>1.2164383561643837</v>
      </c>
      <c r="I37" s="9">
        <v>2.2136986301369861</v>
      </c>
      <c r="J37" s="3">
        <v>50000</v>
      </c>
      <c r="K37" s="3">
        <f t="shared" si="0"/>
        <v>7500</v>
      </c>
      <c r="L37" s="3">
        <f t="shared" si="1"/>
        <v>2500</v>
      </c>
      <c r="M37" s="3">
        <f t="shared" si="2"/>
        <v>60000</v>
      </c>
      <c r="N37" s="2">
        <v>5</v>
      </c>
      <c r="O37" s="2">
        <v>5</v>
      </c>
      <c r="P37" s="2">
        <v>4</v>
      </c>
      <c r="Q37" s="2">
        <v>4</v>
      </c>
      <c r="R37" s="2">
        <f t="shared" si="3"/>
        <v>4.5</v>
      </c>
      <c r="S37" s="2" t="str">
        <f t="shared" si="4"/>
        <v>Eligible</v>
      </c>
      <c r="T37" s="13" t="s">
        <v>379</v>
      </c>
      <c r="U37" s="42"/>
      <c r="V37" s="42"/>
    </row>
    <row r="38" spans="1:22" x14ac:dyDescent="0.25">
      <c r="A38" s="12" t="s">
        <v>244</v>
      </c>
      <c r="B38" s="2" t="s">
        <v>57</v>
      </c>
      <c r="C38" s="2">
        <v>19</v>
      </c>
      <c r="D38" s="8">
        <v>42979</v>
      </c>
      <c r="E38" s="2" t="s">
        <v>14</v>
      </c>
      <c r="F38" s="2" t="s">
        <v>425</v>
      </c>
      <c r="G38" s="2" t="s">
        <v>26</v>
      </c>
      <c r="H38" s="9">
        <v>1.2164383561643837</v>
      </c>
      <c r="I38" s="9">
        <v>3.2136986301369861</v>
      </c>
      <c r="J38" s="3">
        <v>70000</v>
      </c>
      <c r="K38" s="3">
        <f t="shared" si="0"/>
        <v>7000</v>
      </c>
      <c r="L38" s="3">
        <f t="shared" si="1"/>
        <v>3500</v>
      </c>
      <c r="M38" s="3">
        <f t="shared" si="2"/>
        <v>80500</v>
      </c>
      <c r="N38" s="2">
        <v>5</v>
      </c>
      <c r="O38" s="2">
        <v>5</v>
      </c>
      <c r="P38" s="2">
        <v>5</v>
      </c>
      <c r="Q38" s="2">
        <v>2</v>
      </c>
      <c r="R38" s="2">
        <f t="shared" si="3"/>
        <v>4.25</v>
      </c>
      <c r="S38" s="2" t="str">
        <f t="shared" si="4"/>
        <v>Eligible</v>
      </c>
      <c r="T38" s="13" t="s">
        <v>377</v>
      </c>
      <c r="U38" s="42"/>
      <c r="V38" s="42"/>
    </row>
    <row r="39" spans="1:22" x14ac:dyDescent="0.25">
      <c r="A39" s="12" t="s">
        <v>96</v>
      </c>
      <c r="B39" s="2" t="s">
        <v>57</v>
      </c>
      <c r="C39" s="2">
        <v>21</v>
      </c>
      <c r="D39" s="8">
        <v>42979</v>
      </c>
      <c r="E39" s="2" t="s">
        <v>14</v>
      </c>
      <c r="F39" s="2" t="s">
        <v>426</v>
      </c>
      <c r="G39" s="2" t="s">
        <v>25</v>
      </c>
      <c r="H39" s="9">
        <v>1.2164383561643837</v>
      </c>
      <c r="I39" s="9">
        <v>3.2136986301369861</v>
      </c>
      <c r="J39" s="3">
        <v>55000</v>
      </c>
      <c r="K39" s="3">
        <f t="shared" si="0"/>
        <v>8250</v>
      </c>
      <c r="L39" s="3">
        <f t="shared" si="1"/>
        <v>2750</v>
      </c>
      <c r="M39" s="3">
        <f t="shared" si="2"/>
        <v>66000</v>
      </c>
      <c r="N39" s="2">
        <v>5</v>
      </c>
      <c r="O39" s="2">
        <v>5</v>
      </c>
      <c r="P39" s="2">
        <v>5</v>
      </c>
      <c r="Q39" s="2">
        <v>4</v>
      </c>
      <c r="R39" s="2">
        <f t="shared" si="3"/>
        <v>4.75</v>
      </c>
      <c r="S39" s="2" t="str">
        <f t="shared" si="4"/>
        <v>Eligible</v>
      </c>
      <c r="T39" s="13" t="s">
        <v>377</v>
      </c>
      <c r="U39" s="42"/>
      <c r="V39" s="42"/>
    </row>
    <row r="40" spans="1:22" x14ac:dyDescent="0.25">
      <c r="A40" s="12" t="s">
        <v>103</v>
      </c>
      <c r="B40" s="2" t="s">
        <v>57</v>
      </c>
      <c r="C40" s="2">
        <v>20</v>
      </c>
      <c r="D40" s="8">
        <v>42979</v>
      </c>
      <c r="E40" s="2" t="s">
        <v>14</v>
      </c>
      <c r="F40" s="2" t="s">
        <v>425</v>
      </c>
      <c r="G40" s="2" t="s">
        <v>22</v>
      </c>
      <c r="H40" s="9">
        <v>1.2164383561643837</v>
      </c>
      <c r="I40" s="9">
        <v>3.2136986301369861</v>
      </c>
      <c r="J40" s="3">
        <v>50000</v>
      </c>
      <c r="K40" s="3">
        <f t="shared" si="0"/>
        <v>7500</v>
      </c>
      <c r="L40" s="3">
        <f t="shared" si="1"/>
        <v>2500</v>
      </c>
      <c r="M40" s="3">
        <f t="shared" si="2"/>
        <v>60000</v>
      </c>
      <c r="N40" s="2">
        <v>5</v>
      </c>
      <c r="O40" s="2">
        <v>5</v>
      </c>
      <c r="P40" s="2">
        <v>5</v>
      </c>
      <c r="Q40" s="2">
        <v>5</v>
      </c>
      <c r="R40" s="2">
        <f t="shared" si="3"/>
        <v>5</v>
      </c>
      <c r="S40" s="2" t="str">
        <f t="shared" si="4"/>
        <v>Eligible</v>
      </c>
      <c r="T40" s="13" t="s">
        <v>377</v>
      </c>
      <c r="U40" s="42"/>
      <c r="V40" s="42"/>
    </row>
    <row r="41" spans="1:22" x14ac:dyDescent="0.25">
      <c r="A41" s="12" t="s">
        <v>178</v>
      </c>
      <c r="B41" s="2" t="s">
        <v>13</v>
      </c>
      <c r="C41" s="2">
        <v>21</v>
      </c>
      <c r="D41" s="8">
        <v>42979</v>
      </c>
      <c r="E41" s="2" t="s">
        <v>14</v>
      </c>
      <c r="F41" s="2" t="s">
        <v>425</v>
      </c>
      <c r="G41" s="2" t="s">
        <v>16</v>
      </c>
      <c r="H41" s="9">
        <v>1.2164383561643837</v>
      </c>
      <c r="I41" s="9">
        <v>3.2136986301369861</v>
      </c>
      <c r="J41" s="3">
        <v>50000</v>
      </c>
      <c r="K41" s="3">
        <f t="shared" si="0"/>
        <v>5000</v>
      </c>
      <c r="L41" s="3">
        <f t="shared" si="1"/>
        <v>2500</v>
      </c>
      <c r="M41" s="3">
        <f t="shared" si="2"/>
        <v>57500</v>
      </c>
      <c r="N41" s="2">
        <v>3</v>
      </c>
      <c r="O41" s="2">
        <v>5</v>
      </c>
      <c r="P41" s="2">
        <v>4</v>
      </c>
      <c r="Q41" s="2">
        <v>5</v>
      </c>
      <c r="R41" s="2">
        <f t="shared" si="3"/>
        <v>4.25</v>
      </c>
      <c r="S41" s="2" t="str">
        <f t="shared" si="4"/>
        <v>Eligible</v>
      </c>
      <c r="T41" s="13" t="s">
        <v>379</v>
      </c>
      <c r="U41" s="42"/>
      <c r="V41" s="42"/>
    </row>
    <row r="42" spans="1:22" x14ac:dyDescent="0.25">
      <c r="A42" s="12" t="s">
        <v>82</v>
      </c>
      <c r="B42" s="2" t="s">
        <v>57</v>
      </c>
      <c r="C42" s="2">
        <v>19</v>
      </c>
      <c r="D42" s="8">
        <v>42979</v>
      </c>
      <c r="E42" s="2" t="s">
        <v>14</v>
      </c>
      <c r="F42" s="2" t="s">
        <v>425</v>
      </c>
      <c r="G42" s="2" t="s">
        <v>22</v>
      </c>
      <c r="H42" s="9">
        <v>1.2164383561643837</v>
      </c>
      <c r="I42" s="9">
        <v>2.2136986301369861</v>
      </c>
      <c r="J42" s="3">
        <v>55000</v>
      </c>
      <c r="K42" s="3">
        <f t="shared" si="0"/>
        <v>8250</v>
      </c>
      <c r="L42" s="3">
        <f t="shared" si="1"/>
        <v>2750</v>
      </c>
      <c r="M42" s="3">
        <f t="shared" si="2"/>
        <v>66000</v>
      </c>
      <c r="N42" s="2">
        <v>5</v>
      </c>
      <c r="O42" s="2">
        <v>5</v>
      </c>
      <c r="P42" s="2">
        <v>3</v>
      </c>
      <c r="Q42" s="2">
        <v>5</v>
      </c>
      <c r="R42" s="2">
        <f t="shared" si="3"/>
        <v>4.5</v>
      </c>
      <c r="S42" s="2" t="str">
        <f t="shared" si="4"/>
        <v>Eligible</v>
      </c>
      <c r="T42" s="13" t="s">
        <v>377</v>
      </c>
      <c r="U42" s="42"/>
      <c r="V42" s="42"/>
    </row>
    <row r="43" spans="1:22" x14ac:dyDescent="0.25">
      <c r="A43" s="12" t="s">
        <v>89</v>
      </c>
      <c r="B43" s="2" t="s">
        <v>57</v>
      </c>
      <c r="C43" s="2">
        <v>22</v>
      </c>
      <c r="D43" s="8">
        <v>42979</v>
      </c>
      <c r="E43" s="2" t="s">
        <v>14</v>
      </c>
      <c r="F43" s="2" t="s">
        <v>425</v>
      </c>
      <c r="G43" s="2" t="s">
        <v>22</v>
      </c>
      <c r="H43" s="9">
        <v>1.2164383561643837</v>
      </c>
      <c r="I43" s="9">
        <v>2.2136986301369861</v>
      </c>
      <c r="J43" s="3">
        <v>55000</v>
      </c>
      <c r="K43" s="3">
        <f t="shared" si="0"/>
        <v>8250</v>
      </c>
      <c r="L43" s="3">
        <f t="shared" si="1"/>
        <v>2750</v>
      </c>
      <c r="M43" s="3">
        <f t="shared" si="2"/>
        <v>66000</v>
      </c>
      <c r="N43" s="2">
        <v>5</v>
      </c>
      <c r="O43" s="2">
        <v>4</v>
      </c>
      <c r="P43" s="2">
        <v>5</v>
      </c>
      <c r="Q43" s="2">
        <v>4</v>
      </c>
      <c r="R43" s="2">
        <f t="shared" si="3"/>
        <v>4.5</v>
      </c>
      <c r="S43" s="2" t="str">
        <f t="shared" si="4"/>
        <v>Eligible</v>
      </c>
      <c r="T43" s="13" t="s">
        <v>377</v>
      </c>
      <c r="U43" s="42"/>
      <c r="V43" s="42"/>
    </row>
    <row r="44" spans="1:22" x14ac:dyDescent="0.25">
      <c r="A44" s="12" t="s">
        <v>100</v>
      </c>
      <c r="B44" s="2" t="s">
        <v>57</v>
      </c>
      <c r="C44" s="2">
        <v>19</v>
      </c>
      <c r="D44" s="8">
        <v>42979</v>
      </c>
      <c r="E44" s="2" t="s">
        <v>14</v>
      </c>
      <c r="F44" s="2" t="s">
        <v>425</v>
      </c>
      <c r="G44" s="2" t="s">
        <v>22</v>
      </c>
      <c r="H44" s="9">
        <v>1.2164383561643837</v>
      </c>
      <c r="I44" s="9">
        <v>3.2136986301369861</v>
      </c>
      <c r="J44" s="3">
        <v>65000</v>
      </c>
      <c r="K44" s="3">
        <f t="shared" si="0"/>
        <v>9750</v>
      </c>
      <c r="L44" s="3">
        <f t="shared" si="1"/>
        <v>3250</v>
      </c>
      <c r="M44" s="3">
        <f t="shared" si="2"/>
        <v>78000</v>
      </c>
      <c r="N44" s="2">
        <v>4</v>
      </c>
      <c r="O44" s="2">
        <v>4</v>
      </c>
      <c r="P44" s="2">
        <v>5</v>
      </c>
      <c r="Q44" s="2">
        <v>5</v>
      </c>
      <c r="R44" s="2">
        <f t="shared" si="3"/>
        <v>4.5</v>
      </c>
      <c r="S44" s="2" t="str">
        <f t="shared" si="4"/>
        <v>Eligible</v>
      </c>
      <c r="T44" s="13" t="s">
        <v>379</v>
      </c>
      <c r="U44" s="42"/>
      <c r="V44" s="42"/>
    </row>
    <row r="45" spans="1:22" x14ac:dyDescent="0.25">
      <c r="A45" s="12" t="s">
        <v>95</v>
      </c>
      <c r="B45" s="2" t="s">
        <v>57</v>
      </c>
      <c r="C45" s="2">
        <v>18</v>
      </c>
      <c r="D45" s="8">
        <v>42979</v>
      </c>
      <c r="E45" s="2" t="s">
        <v>14</v>
      </c>
      <c r="F45" s="2" t="s">
        <v>425</v>
      </c>
      <c r="G45" s="2" t="s">
        <v>25</v>
      </c>
      <c r="H45" s="9">
        <v>1.2164383561643837</v>
      </c>
      <c r="I45" s="9">
        <v>3.2136986301369861</v>
      </c>
      <c r="J45" s="3">
        <v>70000</v>
      </c>
      <c r="K45" s="3">
        <f t="shared" si="0"/>
        <v>7000</v>
      </c>
      <c r="L45" s="3">
        <f t="shared" si="1"/>
        <v>3500</v>
      </c>
      <c r="M45" s="3">
        <f t="shared" si="2"/>
        <v>80500</v>
      </c>
      <c r="N45" s="2">
        <v>4</v>
      </c>
      <c r="O45" s="2">
        <v>5</v>
      </c>
      <c r="P45" s="2">
        <v>3</v>
      </c>
      <c r="Q45" s="2">
        <v>5</v>
      </c>
      <c r="R45" s="2">
        <f t="shared" si="3"/>
        <v>4.25</v>
      </c>
      <c r="S45" s="2" t="str">
        <f t="shared" si="4"/>
        <v>Eligible</v>
      </c>
      <c r="T45" s="13" t="s">
        <v>377</v>
      </c>
      <c r="U45" s="42"/>
      <c r="V45" s="42"/>
    </row>
    <row r="46" spans="1:22" x14ac:dyDescent="0.25">
      <c r="A46" s="12" t="s">
        <v>106</v>
      </c>
      <c r="B46" s="2" t="s">
        <v>57</v>
      </c>
      <c r="C46" s="2">
        <v>21</v>
      </c>
      <c r="D46" s="8">
        <v>42948</v>
      </c>
      <c r="E46" s="2" t="s">
        <v>14</v>
      </c>
      <c r="F46" s="2" t="s">
        <v>425</v>
      </c>
      <c r="G46" s="2" t="s">
        <v>20</v>
      </c>
      <c r="H46" s="9">
        <v>1.3013698630136987</v>
      </c>
      <c r="I46" s="9">
        <v>3.2986301369863016</v>
      </c>
      <c r="J46" s="3">
        <v>70000</v>
      </c>
      <c r="K46" s="3">
        <f t="shared" si="0"/>
        <v>10500</v>
      </c>
      <c r="L46" s="3">
        <f t="shared" si="1"/>
        <v>3500</v>
      </c>
      <c r="M46" s="3">
        <f t="shared" si="2"/>
        <v>84000</v>
      </c>
      <c r="N46" s="2">
        <v>5</v>
      </c>
      <c r="O46" s="2">
        <v>5</v>
      </c>
      <c r="P46" s="2">
        <v>5</v>
      </c>
      <c r="Q46" s="2">
        <v>5</v>
      </c>
      <c r="R46" s="2">
        <f t="shared" si="3"/>
        <v>5</v>
      </c>
      <c r="S46" s="2" t="str">
        <f t="shared" si="4"/>
        <v>Eligible</v>
      </c>
      <c r="T46" s="13" t="s">
        <v>379</v>
      </c>
      <c r="U46" s="42"/>
      <c r="V46" s="42"/>
    </row>
    <row r="47" spans="1:22" x14ac:dyDescent="0.25">
      <c r="A47" s="12" t="s">
        <v>69</v>
      </c>
      <c r="B47" s="2" t="s">
        <v>57</v>
      </c>
      <c r="C47" s="2">
        <v>19</v>
      </c>
      <c r="D47" s="8">
        <v>42948</v>
      </c>
      <c r="E47" s="2" t="s">
        <v>62</v>
      </c>
      <c r="F47" s="2" t="s">
        <v>425</v>
      </c>
      <c r="G47" s="2" t="s">
        <v>22</v>
      </c>
      <c r="H47" s="9">
        <v>1.3013698630136987</v>
      </c>
      <c r="I47" s="9">
        <v>4.2986301369863016</v>
      </c>
      <c r="J47" s="3">
        <v>65000</v>
      </c>
      <c r="K47" s="3">
        <f t="shared" si="0"/>
        <v>6500</v>
      </c>
      <c r="L47" s="3">
        <f t="shared" si="1"/>
        <v>3250</v>
      </c>
      <c r="M47" s="3">
        <f t="shared" si="2"/>
        <v>74750</v>
      </c>
      <c r="N47" s="2">
        <v>3</v>
      </c>
      <c r="O47" s="2">
        <v>4</v>
      </c>
      <c r="P47" s="2">
        <v>5</v>
      </c>
      <c r="Q47" s="2">
        <v>5</v>
      </c>
      <c r="R47" s="2">
        <f t="shared" si="3"/>
        <v>4.25</v>
      </c>
      <c r="S47" s="2" t="str">
        <f t="shared" si="4"/>
        <v>Eligible</v>
      </c>
      <c r="T47" s="13" t="s">
        <v>377</v>
      </c>
      <c r="U47" s="42"/>
      <c r="V47" s="42"/>
    </row>
    <row r="48" spans="1:22" x14ac:dyDescent="0.25">
      <c r="A48" s="12" t="s">
        <v>182</v>
      </c>
      <c r="B48" s="2" t="s">
        <v>13</v>
      </c>
      <c r="C48" s="2">
        <v>19</v>
      </c>
      <c r="D48" s="8">
        <v>42948</v>
      </c>
      <c r="E48" s="2" t="s">
        <v>14</v>
      </c>
      <c r="F48" s="2" t="s">
        <v>425</v>
      </c>
      <c r="G48" s="2" t="s">
        <v>16</v>
      </c>
      <c r="H48" s="9">
        <v>1.3013698630136987</v>
      </c>
      <c r="I48" s="9">
        <v>3.2986301369863016</v>
      </c>
      <c r="J48" s="3">
        <v>45000</v>
      </c>
      <c r="K48" s="3">
        <f t="shared" si="0"/>
        <v>6750</v>
      </c>
      <c r="L48" s="3">
        <f t="shared" si="1"/>
        <v>2250</v>
      </c>
      <c r="M48" s="3">
        <f t="shared" si="2"/>
        <v>54000</v>
      </c>
      <c r="N48" s="2">
        <v>4</v>
      </c>
      <c r="O48" s="2">
        <v>5</v>
      </c>
      <c r="P48" s="2">
        <v>5</v>
      </c>
      <c r="Q48" s="2">
        <v>5</v>
      </c>
      <c r="R48" s="2">
        <f t="shared" si="3"/>
        <v>4.75</v>
      </c>
      <c r="S48" s="2" t="str">
        <f t="shared" si="4"/>
        <v>Eligible</v>
      </c>
      <c r="T48" s="13" t="s">
        <v>377</v>
      </c>
      <c r="U48" s="42"/>
      <c r="V48" s="42"/>
    </row>
    <row r="49" spans="1:22" x14ac:dyDescent="0.25">
      <c r="A49" s="12" t="s">
        <v>185</v>
      </c>
      <c r="B49" s="2" t="s">
        <v>13</v>
      </c>
      <c r="C49" s="2">
        <v>22</v>
      </c>
      <c r="D49" s="8">
        <v>42948</v>
      </c>
      <c r="E49" s="2" t="s">
        <v>105</v>
      </c>
      <c r="F49" s="2" t="s">
        <v>426</v>
      </c>
      <c r="G49" s="2" t="s">
        <v>16</v>
      </c>
      <c r="H49" s="9">
        <v>1.3013698630136987</v>
      </c>
      <c r="I49" s="9">
        <v>3.2986301369863016</v>
      </c>
      <c r="J49" s="3">
        <v>60000</v>
      </c>
      <c r="K49" s="3">
        <f t="shared" si="0"/>
        <v>9000</v>
      </c>
      <c r="L49" s="3">
        <f t="shared" si="1"/>
        <v>3000</v>
      </c>
      <c r="M49" s="3">
        <f t="shared" si="2"/>
        <v>72000</v>
      </c>
      <c r="N49" s="2">
        <v>5</v>
      </c>
      <c r="O49" s="2">
        <v>5</v>
      </c>
      <c r="P49" s="2">
        <v>4</v>
      </c>
      <c r="Q49" s="2">
        <v>5</v>
      </c>
      <c r="R49" s="2">
        <f t="shared" si="3"/>
        <v>4.75</v>
      </c>
      <c r="S49" s="2" t="str">
        <f t="shared" si="4"/>
        <v>Eligible</v>
      </c>
      <c r="T49" s="13" t="s">
        <v>379</v>
      </c>
      <c r="U49" s="42"/>
      <c r="V49" s="42"/>
    </row>
    <row r="50" spans="1:22" x14ac:dyDescent="0.25">
      <c r="A50" s="12" t="s">
        <v>282</v>
      </c>
      <c r="B50" s="2" t="s">
        <v>57</v>
      </c>
      <c r="C50" s="2">
        <v>24</v>
      </c>
      <c r="D50" s="8">
        <v>42948</v>
      </c>
      <c r="E50" s="2" t="s">
        <v>14</v>
      </c>
      <c r="F50" s="2" t="s">
        <v>425</v>
      </c>
      <c r="G50" s="5" t="s">
        <v>20</v>
      </c>
      <c r="H50" s="9">
        <v>1.3013698630136987</v>
      </c>
      <c r="I50" s="9">
        <v>7.2986301369863016</v>
      </c>
      <c r="J50" s="3">
        <v>110000</v>
      </c>
      <c r="K50" s="3">
        <f t="shared" si="0"/>
        <v>16500</v>
      </c>
      <c r="L50" s="3">
        <f t="shared" si="1"/>
        <v>5500</v>
      </c>
      <c r="M50" s="3">
        <f t="shared" si="2"/>
        <v>132000</v>
      </c>
      <c r="N50" s="2">
        <v>5</v>
      </c>
      <c r="O50" s="2">
        <v>5</v>
      </c>
      <c r="P50" s="2">
        <v>5</v>
      </c>
      <c r="Q50" s="2">
        <v>5</v>
      </c>
      <c r="R50" s="2">
        <f t="shared" si="3"/>
        <v>5</v>
      </c>
      <c r="S50" s="2" t="str">
        <f t="shared" si="4"/>
        <v>Eligible</v>
      </c>
      <c r="T50" s="13" t="s">
        <v>379</v>
      </c>
      <c r="U50" s="42"/>
      <c r="V50" s="42"/>
    </row>
    <row r="51" spans="1:22" x14ac:dyDescent="0.25">
      <c r="A51" s="12" t="s">
        <v>269</v>
      </c>
      <c r="B51" s="2" t="s">
        <v>57</v>
      </c>
      <c r="C51" s="2">
        <v>21</v>
      </c>
      <c r="D51" s="8">
        <v>42948</v>
      </c>
      <c r="E51" s="2" t="s">
        <v>62</v>
      </c>
      <c r="F51" s="2" t="s">
        <v>426</v>
      </c>
      <c r="G51" s="2" t="s">
        <v>19</v>
      </c>
      <c r="H51" s="9">
        <v>1.3013698630136987</v>
      </c>
      <c r="I51" s="9">
        <v>3.2986301369863016</v>
      </c>
      <c r="J51" s="3">
        <v>70000</v>
      </c>
      <c r="K51" s="3">
        <f t="shared" si="0"/>
        <v>7000</v>
      </c>
      <c r="L51" s="3">
        <f t="shared" si="1"/>
        <v>3500</v>
      </c>
      <c r="M51" s="3">
        <f t="shared" si="2"/>
        <v>80500</v>
      </c>
      <c r="N51" s="2">
        <v>4</v>
      </c>
      <c r="O51" s="2">
        <v>5</v>
      </c>
      <c r="P51" s="2">
        <v>5</v>
      </c>
      <c r="Q51" s="2">
        <v>3</v>
      </c>
      <c r="R51" s="2">
        <f t="shared" si="3"/>
        <v>4.25</v>
      </c>
      <c r="S51" s="2" t="str">
        <f t="shared" si="4"/>
        <v>Eligible</v>
      </c>
      <c r="T51" s="13" t="s">
        <v>377</v>
      </c>
      <c r="U51" s="42"/>
      <c r="V51" s="42"/>
    </row>
    <row r="52" spans="1:22" x14ac:dyDescent="0.25">
      <c r="A52" s="12" t="s">
        <v>74</v>
      </c>
      <c r="B52" s="2" t="s">
        <v>57</v>
      </c>
      <c r="C52" s="2">
        <v>21</v>
      </c>
      <c r="D52" s="8">
        <v>42948</v>
      </c>
      <c r="E52" s="2" t="s">
        <v>14</v>
      </c>
      <c r="F52" s="2" t="s">
        <v>426</v>
      </c>
      <c r="G52" s="2" t="s">
        <v>22</v>
      </c>
      <c r="H52" s="9">
        <v>1.3013698630136987</v>
      </c>
      <c r="I52" s="9">
        <v>4.2986301369863016</v>
      </c>
      <c r="J52" s="3">
        <v>60000</v>
      </c>
      <c r="K52" s="3">
        <f t="shared" si="0"/>
        <v>9000</v>
      </c>
      <c r="L52" s="3">
        <f t="shared" si="1"/>
        <v>3000</v>
      </c>
      <c r="M52" s="3">
        <f t="shared" si="2"/>
        <v>72000</v>
      </c>
      <c r="N52" s="2">
        <v>4</v>
      </c>
      <c r="O52" s="2">
        <v>4</v>
      </c>
      <c r="P52" s="2">
        <v>5</v>
      </c>
      <c r="Q52" s="2">
        <v>5</v>
      </c>
      <c r="R52" s="2">
        <f t="shared" si="3"/>
        <v>4.5</v>
      </c>
      <c r="S52" s="2" t="str">
        <f t="shared" si="4"/>
        <v>Eligible</v>
      </c>
      <c r="T52" s="13" t="s">
        <v>377</v>
      </c>
      <c r="U52" s="42"/>
      <c r="V52" s="42"/>
    </row>
    <row r="53" spans="1:22" x14ac:dyDescent="0.25">
      <c r="A53" s="12" t="s">
        <v>285</v>
      </c>
      <c r="B53" s="2" t="s">
        <v>57</v>
      </c>
      <c r="C53" s="2">
        <v>25</v>
      </c>
      <c r="D53" s="8">
        <v>42948</v>
      </c>
      <c r="E53" s="2" t="s">
        <v>14</v>
      </c>
      <c r="F53" s="2" t="s">
        <v>425</v>
      </c>
      <c r="G53" s="5" t="s">
        <v>24</v>
      </c>
      <c r="H53" s="9">
        <v>1.3013698630136987</v>
      </c>
      <c r="I53" s="9">
        <v>3.2986301369863016</v>
      </c>
      <c r="J53" s="3">
        <v>80000</v>
      </c>
      <c r="K53" s="3">
        <f t="shared" si="0"/>
        <v>4000</v>
      </c>
      <c r="L53" s="3">
        <f t="shared" si="1"/>
        <v>4000</v>
      </c>
      <c r="M53" s="3">
        <f t="shared" si="2"/>
        <v>88000</v>
      </c>
      <c r="N53" s="2">
        <v>4</v>
      </c>
      <c r="O53" s="2">
        <v>3</v>
      </c>
      <c r="P53" s="2">
        <v>4</v>
      </c>
      <c r="Q53" s="2">
        <v>4</v>
      </c>
      <c r="R53" s="2">
        <f t="shared" si="3"/>
        <v>3.75</v>
      </c>
      <c r="S53" s="2" t="str">
        <f t="shared" si="4"/>
        <v>Non Eligible</v>
      </c>
      <c r="T53" s="13" t="s">
        <v>377</v>
      </c>
      <c r="U53" s="42"/>
      <c r="V53" s="42"/>
    </row>
    <row r="54" spans="1:22" x14ac:dyDescent="0.25">
      <c r="A54" s="12" t="s">
        <v>89</v>
      </c>
      <c r="B54" s="2" t="s">
        <v>57</v>
      </c>
      <c r="C54" s="2">
        <v>21</v>
      </c>
      <c r="D54" s="8">
        <v>42948</v>
      </c>
      <c r="E54" s="2" t="s">
        <v>14</v>
      </c>
      <c r="F54" s="2" t="s">
        <v>425</v>
      </c>
      <c r="G54" s="2" t="s">
        <v>25</v>
      </c>
      <c r="H54" s="9">
        <v>1.3013698630136987</v>
      </c>
      <c r="I54" s="9">
        <v>2.2986301369863016</v>
      </c>
      <c r="J54" s="3">
        <v>60000</v>
      </c>
      <c r="K54" s="3">
        <f t="shared" si="0"/>
        <v>6000</v>
      </c>
      <c r="L54" s="3">
        <f t="shared" si="1"/>
        <v>3000</v>
      </c>
      <c r="M54" s="3">
        <f t="shared" si="2"/>
        <v>69000</v>
      </c>
      <c r="N54" s="2">
        <v>5</v>
      </c>
      <c r="O54" s="2">
        <v>5</v>
      </c>
      <c r="P54" s="2">
        <v>3</v>
      </c>
      <c r="Q54" s="2">
        <v>4</v>
      </c>
      <c r="R54" s="2">
        <f t="shared" si="3"/>
        <v>4.25</v>
      </c>
      <c r="S54" s="2" t="str">
        <f t="shared" si="4"/>
        <v>Eligible</v>
      </c>
      <c r="T54" s="13" t="s">
        <v>377</v>
      </c>
      <c r="U54" s="42"/>
      <c r="V54" s="42" t="s">
        <v>432</v>
      </c>
    </row>
    <row r="55" spans="1:22" x14ac:dyDescent="0.25">
      <c r="A55" s="12" t="s">
        <v>210</v>
      </c>
      <c r="B55" s="2" t="s">
        <v>57</v>
      </c>
      <c r="C55" s="2">
        <v>21</v>
      </c>
      <c r="D55" s="8">
        <v>42948</v>
      </c>
      <c r="E55" s="2" t="s">
        <v>14</v>
      </c>
      <c r="F55" s="2" t="s">
        <v>426</v>
      </c>
      <c r="G55" s="2" t="s">
        <v>23</v>
      </c>
      <c r="H55" s="9">
        <v>1.3013698630136987</v>
      </c>
      <c r="I55" s="9">
        <v>2.2986301369863016</v>
      </c>
      <c r="J55" s="3">
        <v>50000</v>
      </c>
      <c r="K55" s="3">
        <f t="shared" si="0"/>
        <v>5000</v>
      </c>
      <c r="L55" s="3">
        <f t="shared" si="1"/>
        <v>2500</v>
      </c>
      <c r="M55" s="3">
        <f t="shared" si="2"/>
        <v>57500</v>
      </c>
      <c r="N55" s="2">
        <v>5</v>
      </c>
      <c r="O55" s="2">
        <v>4</v>
      </c>
      <c r="P55" s="2">
        <v>3</v>
      </c>
      <c r="Q55" s="2">
        <v>5</v>
      </c>
      <c r="R55" s="2">
        <f t="shared" si="3"/>
        <v>4.25</v>
      </c>
      <c r="S55" s="2" t="str">
        <f t="shared" si="4"/>
        <v>Eligible</v>
      </c>
      <c r="T55" s="13" t="s">
        <v>380</v>
      </c>
      <c r="U55" s="42"/>
      <c r="V55" s="42"/>
    </row>
    <row r="56" spans="1:22" x14ac:dyDescent="0.25">
      <c r="A56" s="12" t="s">
        <v>21</v>
      </c>
      <c r="B56" s="2" t="s">
        <v>13</v>
      </c>
      <c r="C56" s="2">
        <v>23</v>
      </c>
      <c r="D56" s="8">
        <v>42917</v>
      </c>
      <c r="E56" s="2" t="s">
        <v>62</v>
      </c>
      <c r="F56" s="2" t="s">
        <v>426</v>
      </c>
      <c r="G56" s="5" t="s">
        <v>22</v>
      </c>
      <c r="H56" s="9">
        <v>1.3863013698630138</v>
      </c>
      <c r="I56" s="9">
        <v>3.3835616438356162</v>
      </c>
      <c r="J56" s="3">
        <v>110000</v>
      </c>
      <c r="K56" s="3">
        <f t="shared" si="0"/>
        <v>16500</v>
      </c>
      <c r="L56" s="3">
        <f t="shared" si="1"/>
        <v>5500</v>
      </c>
      <c r="M56" s="3">
        <f t="shared" si="2"/>
        <v>132000</v>
      </c>
      <c r="N56" s="2">
        <v>5</v>
      </c>
      <c r="O56" s="2">
        <v>5</v>
      </c>
      <c r="P56" s="2">
        <v>5</v>
      </c>
      <c r="Q56" s="2">
        <v>5</v>
      </c>
      <c r="R56" s="2">
        <f t="shared" si="3"/>
        <v>5</v>
      </c>
      <c r="S56" s="2" t="str">
        <f t="shared" si="4"/>
        <v>Eligible</v>
      </c>
      <c r="T56" s="13" t="s">
        <v>377</v>
      </c>
      <c r="U56" s="42"/>
      <c r="V56" s="42"/>
    </row>
    <row r="57" spans="1:22" x14ac:dyDescent="0.25">
      <c r="A57" s="12" t="s">
        <v>77</v>
      </c>
      <c r="B57" s="2" t="s">
        <v>57</v>
      </c>
      <c r="C57" s="2">
        <v>21</v>
      </c>
      <c r="D57" s="8">
        <v>42917</v>
      </c>
      <c r="E57" s="2" t="s">
        <v>105</v>
      </c>
      <c r="F57" s="2" t="s">
        <v>425</v>
      </c>
      <c r="G57" s="2" t="s">
        <v>16</v>
      </c>
      <c r="H57" s="9">
        <v>1.3863013698630138</v>
      </c>
      <c r="I57" s="9">
        <v>3.3835616438356162</v>
      </c>
      <c r="J57" s="3">
        <v>70000</v>
      </c>
      <c r="K57" s="3">
        <f t="shared" si="0"/>
        <v>10500</v>
      </c>
      <c r="L57" s="3">
        <f t="shared" si="1"/>
        <v>3500</v>
      </c>
      <c r="M57" s="3">
        <f t="shared" si="2"/>
        <v>84000</v>
      </c>
      <c r="N57" s="2">
        <v>3</v>
      </c>
      <c r="O57" s="2">
        <v>5</v>
      </c>
      <c r="P57" s="2">
        <v>5</v>
      </c>
      <c r="Q57" s="2">
        <v>5</v>
      </c>
      <c r="R57" s="2">
        <f t="shared" si="3"/>
        <v>4.5</v>
      </c>
      <c r="S57" s="2" t="str">
        <f t="shared" si="4"/>
        <v>Eligible</v>
      </c>
      <c r="T57" s="13" t="s">
        <v>377</v>
      </c>
      <c r="U57" s="42"/>
      <c r="V57" s="42"/>
    </row>
    <row r="58" spans="1:22" x14ac:dyDescent="0.25">
      <c r="A58" s="12" t="s">
        <v>28</v>
      </c>
      <c r="B58" s="2" t="s">
        <v>13</v>
      </c>
      <c r="C58" s="2">
        <v>21</v>
      </c>
      <c r="D58" s="8">
        <v>42917</v>
      </c>
      <c r="E58" s="2" t="s">
        <v>62</v>
      </c>
      <c r="F58" s="2" t="s">
        <v>426</v>
      </c>
      <c r="G58" s="2" t="s">
        <v>20</v>
      </c>
      <c r="H58" s="9">
        <v>1.3863013698630138</v>
      </c>
      <c r="I58" s="9">
        <v>2.3835616438356162</v>
      </c>
      <c r="J58" s="3">
        <v>45000</v>
      </c>
      <c r="K58" s="3">
        <f t="shared" si="0"/>
        <v>6750</v>
      </c>
      <c r="L58" s="3">
        <f t="shared" si="1"/>
        <v>2250</v>
      </c>
      <c r="M58" s="3">
        <f t="shared" si="2"/>
        <v>54000</v>
      </c>
      <c r="N58" s="2">
        <v>5</v>
      </c>
      <c r="O58" s="2">
        <v>5</v>
      </c>
      <c r="P58" s="2">
        <v>3</v>
      </c>
      <c r="Q58" s="2">
        <v>5</v>
      </c>
      <c r="R58" s="2">
        <f t="shared" si="3"/>
        <v>4.5</v>
      </c>
      <c r="S58" s="2" t="str">
        <f t="shared" si="4"/>
        <v>Eligible</v>
      </c>
      <c r="T58" s="13" t="s">
        <v>379</v>
      </c>
      <c r="U58" s="42"/>
      <c r="V58" s="42"/>
    </row>
    <row r="59" spans="1:22" x14ac:dyDescent="0.25">
      <c r="A59" s="12" t="s">
        <v>167</v>
      </c>
      <c r="B59" s="2" t="s">
        <v>13</v>
      </c>
      <c r="C59" s="2">
        <v>18</v>
      </c>
      <c r="D59" s="8">
        <v>42917</v>
      </c>
      <c r="E59" s="2" t="s">
        <v>14</v>
      </c>
      <c r="F59" s="2" t="s">
        <v>425</v>
      </c>
      <c r="G59" s="2" t="s">
        <v>16</v>
      </c>
      <c r="H59" s="9">
        <v>1.3863013698630138</v>
      </c>
      <c r="I59" s="9">
        <v>1.3835616438356164</v>
      </c>
      <c r="J59" s="3">
        <v>45000</v>
      </c>
      <c r="K59" s="3">
        <f t="shared" si="0"/>
        <v>6750</v>
      </c>
      <c r="L59" s="3">
        <f t="shared" si="1"/>
        <v>2250</v>
      </c>
      <c r="M59" s="3">
        <f t="shared" si="2"/>
        <v>54000</v>
      </c>
      <c r="N59" s="2">
        <v>5</v>
      </c>
      <c r="O59" s="2">
        <v>5</v>
      </c>
      <c r="P59" s="2">
        <v>5</v>
      </c>
      <c r="Q59" s="2">
        <v>5</v>
      </c>
      <c r="R59" s="2">
        <f t="shared" si="3"/>
        <v>5</v>
      </c>
      <c r="S59" s="2" t="str">
        <f t="shared" si="4"/>
        <v>Eligible</v>
      </c>
      <c r="T59" s="13" t="s">
        <v>379</v>
      </c>
      <c r="U59" s="42"/>
      <c r="V59" s="42"/>
    </row>
    <row r="60" spans="1:22" x14ac:dyDescent="0.25">
      <c r="A60" s="12" t="s">
        <v>48</v>
      </c>
      <c r="B60" s="2" t="s">
        <v>13</v>
      </c>
      <c r="C60" s="2">
        <v>21</v>
      </c>
      <c r="D60" s="8">
        <v>42917</v>
      </c>
      <c r="E60" s="2" t="s">
        <v>14</v>
      </c>
      <c r="F60" s="2" t="s">
        <v>425</v>
      </c>
      <c r="G60" s="2" t="s">
        <v>22</v>
      </c>
      <c r="H60" s="9">
        <v>1.3863013698630138</v>
      </c>
      <c r="I60" s="9">
        <v>3.3835616438356162</v>
      </c>
      <c r="J60" s="3">
        <v>45000</v>
      </c>
      <c r="K60" s="3">
        <f t="shared" si="0"/>
        <v>6750</v>
      </c>
      <c r="L60" s="3">
        <f t="shared" si="1"/>
        <v>2250</v>
      </c>
      <c r="M60" s="3">
        <f t="shared" si="2"/>
        <v>54000</v>
      </c>
      <c r="N60" s="2">
        <v>5</v>
      </c>
      <c r="O60" s="2">
        <v>3</v>
      </c>
      <c r="P60" s="2">
        <v>5</v>
      </c>
      <c r="Q60" s="2">
        <v>5</v>
      </c>
      <c r="R60" s="2">
        <f t="shared" si="3"/>
        <v>4.5</v>
      </c>
      <c r="S60" s="2" t="str">
        <f t="shared" si="4"/>
        <v>Eligible</v>
      </c>
      <c r="T60" s="13" t="s">
        <v>379</v>
      </c>
      <c r="U60" s="42"/>
      <c r="V60" s="42"/>
    </row>
    <row r="61" spans="1:22" x14ac:dyDescent="0.25">
      <c r="A61" s="12" t="s">
        <v>56</v>
      </c>
      <c r="B61" s="2" t="s">
        <v>13</v>
      </c>
      <c r="C61" s="2">
        <v>19</v>
      </c>
      <c r="D61" s="8">
        <v>42917</v>
      </c>
      <c r="E61" s="2" t="s">
        <v>62</v>
      </c>
      <c r="F61" s="2" t="s">
        <v>425</v>
      </c>
      <c r="G61" s="2" t="s">
        <v>22</v>
      </c>
      <c r="H61" s="9">
        <v>1.3863013698630138</v>
      </c>
      <c r="I61" s="9">
        <v>3.3835616438356162</v>
      </c>
      <c r="J61" s="3">
        <v>45000</v>
      </c>
      <c r="K61" s="3">
        <f t="shared" si="0"/>
        <v>4500</v>
      </c>
      <c r="L61" s="3">
        <f t="shared" si="1"/>
        <v>2250</v>
      </c>
      <c r="M61" s="3">
        <f t="shared" si="2"/>
        <v>51750</v>
      </c>
      <c r="N61" s="2">
        <v>5</v>
      </c>
      <c r="O61" s="2">
        <v>4</v>
      </c>
      <c r="P61" s="2">
        <v>4</v>
      </c>
      <c r="Q61" s="2">
        <v>4</v>
      </c>
      <c r="R61" s="2">
        <f t="shared" si="3"/>
        <v>4.25</v>
      </c>
      <c r="S61" s="2" t="str">
        <f t="shared" si="4"/>
        <v>Eligible</v>
      </c>
      <c r="T61" s="13" t="s">
        <v>379</v>
      </c>
      <c r="U61" s="42"/>
      <c r="V61" s="42"/>
    </row>
    <row r="62" spans="1:22" x14ac:dyDescent="0.25">
      <c r="A62" s="12" t="s">
        <v>302</v>
      </c>
      <c r="B62" s="2" t="s">
        <v>13</v>
      </c>
      <c r="C62" s="2">
        <v>24</v>
      </c>
      <c r="D62" s="8">
        <v>42917</v>
      </c>
      <c r="E62" s="2" t="s">
        <v>14</v>
      </c>
      <c r="F62" s="2" t="s">
        <v>426</v>
      </c>
      <c r="G62" s="5" t="s">
        <v>22</v>
      </c>
      <c r="H62" s="9">
        <v>1.3863013698630138</v>
      </c>
      <c r="I62" s="9">
        <v>5.3835616438356162</v>
      </c>
      <c r="J62" s="3">
        <v>90000</v>
      </c>
      <c r="K62" s="3">
        <f t="shared" si="0"/>
        <v>9000</v>
      </c>
      <c r="L62" s="3">
        <f t="shared" si="1"/>
        <v>4500</v>
      </c>
      <c r="M62" s="3">
        <f t="shared" si="2"/>
        <v>103500</v>
      </c>
      <c r="N62" s="2">
        <v>3</v>
      </c>
      <c r="O62" s="2">
        <v>5</v>
      </c>
      <c r="P62" s="2">
        <v>5</v>
      </c>
      <c r="Q62" s="2">
        <v>3</v>
      </c>
      <c r="R62" s="2">
        <f t="shared" si="3"/>
        <v>4</v>
      </c>
      <c r="S62" s="2" t="str">
        <f t="shared" si="4"/>
        <v>Non Eligible</v>
      </c>
      <c r="T62" s="13" t="s">
        <v>377</v>
      </c>
      <c r="U62" s="42" t="s">
        <v>432</v>
      </c>
      <c r="V62" s="42"/>
    </row>
    <row r="63" spans="1:22" x14ac:dyDescent="0.25">
      <c r="A63" s="12" t="s">
        <v>253</v>
      </c>
      <c r="B63" s="2" t="s">
        <v>57</v>
      </c>
      <c r="C63" s="2">
        <v>18</v>
      </c>
      <c r="D63" s="8">
        <v>42917</v>
      </c>
      <c r="E63" s="2" t="s">
        <v>14</v>
      </c>
      <c r="F63" s="2" t="s">
        <v>425</v>
      </c>
      <c r="G63" s="2" t="s">
        <v>18</v>
      </c>
      <c r="H63" s="9">
        <v>1.3863013698630138</v>
      </c>
      <c r="I63" s="9">
        <v>3.3835616438356162</v>
      </c>
      <c r="J63" s="3">
        <v>60000</v>
      </c>
      <c r="K63" s="3">
        <f t="shared" si="0"/>
        <v>3000</v>
      </c>
      <c r="L63" s="3">
        <f t="shared" si="1"/>
        <v>3000</v>
      </c>
      <c r="M63" s="3">
        <f t="shared" si="2"/>
        <v>66000</v>
      </c>
      <c r="N63" s="2">
        <v>5</v>
      </c>
      <c r="O63" s="2">
        <v>4</v>
      </c>
      <c r="P63" s="2">
        <v>3</v>
      </c>
      <c r="Q63" s="2">
        <v>3</v>
      </c>
      <c r="R63" s="2">
        <f t="shared" si="3"/>
        <v>3.75</v>
      </c>
      <c r="S63" s="2" t="str">
        <f t="shared" si="4"/>
        <v>Non Eligible</v>
      </c>
      <c r="T63" s="13" t="s">
        <v>377</v>
      </c>
      <c r="U63" s="42"/>
      <c r="V63" s="42"/>
    </row>
    <row r="64" spans="1:22" x14ac:dyDescent="0.25">
      <c r="A64" s="12" t="s">
        <v>188</v>
      </c>
      <c r="B64" s="2" t="s">
        <v>13</v>
      </c>
      <c r="C64" s="2">
        <v>18</v>
      </c>
      <c r="D64" s="8">
        <v>42887</v>
      </c>
      <c r="E64" s="2" t="s">
        <v>62</v>
      </c>
      <c r="F64" s="2" t="s">
        <v>425</v>
      </c>
      <c r="G64" s="2" t="s">
        <v>16</v>
      </c>
      <c r="H64" s="9">
        <v>1.4684931506849315</v>
      </c>
      <c r="I64" s="9">
        <v>2.4657534246575343</v>
      </c>
      <c r="J64" s="3">
        <v>70000</v>
      </c>
      <c r="K64" s="3">
        <f t="shared" si="0"/>
        <v>10500</v>
      </c>
      <c r="L64" s="3">
        <f t="shared" si="1"/>
        <v>3500</v>
      </c>
      <c r="M64" s="3">
        <f t="shared" si="2"/>
        <v>84000</v>
      </c>
      <c r="N64" s="2">
        <v>5</v>
      </c>
      <c r="O64" s="2">
        <v>5</v>
      </c>
      <c r="P64" s="2">
        <v>5</v>
      </c>
      <c r="Q64" s="2">
        <v>5</v>
      </c>
      <c r="R64" s="2">
        <f t="shared" si="3"/>
        <v>5</v>
      </c>
      <c r="S64" s="2" t="str">
        <f t="shared" si="4"/>
        <v>Eligible</v>
      </c>
      <c r="T64" s="13" t="s">
        <v>379</v>
      </c>
      <c r="U64" s="42"/>
      <c r="V64" s="42"/>
    </row>
    <row r="65" spans="1:22" x14ac:dyDescent="0.25">
      <c r="A65" s="12" t="s">
        <v>370</v>
      </c>
      <c r="B65" s="2" t="s">
        <v>57</v>
      </c>
      <c r="C65" s="2">
        <v>44</v>
      </c>
      <c r="D65" s="8">
        <v>42887</v>
      </c>
      <c r="E65" s="2" t="s">
        <v>14</v>
      </c>
      <c r="F65" s="2" t="s">
        <v>425</v>
      </c>
      <c r="G65" s="5" t="s">
        <v>15</v>
      </c>
      <c r="H65" s="9">
        <v>1.4684931506849315</v>
      </c>
      <c r="I65" s="9">
        <v>7.4657534246575343</v>
      </c>
      <c r="J65" s="3">
        <v>210000</v>
      </c>
      <c r="K65" s="3">
        <f t="shared" si="0"/>
        <v>31500</v>
      </c>
      <c r="L65" s="3">
        <f t="shared" si="1"/>
        <v>10500</v>
      </c>
      <c r="M65" s="3">
        <f t="shared" si="2"/>
        <v>252000</v>
      </c>
      <c r="N65" s="2">
        <v>5</v>
      </c>
      <c r="O65" s="2">
        <v>5</v>
      </c>
      <c r="P65" s="2">
        <v>5</v>
      </c>
      <c r="Q65" s="2">
        <v>5</v>
      </c>
      <c r="R65" s="2">
        <f t="shared" si="3"/>
        <v>5</v>
      </c>
      <c r="S65" s="2" t="str">
        <f t="shared" si="4"/>
        <v>Eligible</v>
      </c>
      <c r="T65" s="13" t="s">
        <v>379</v>
      </c>
      <c r="U65" s="42"/>
      <c r="V65" s="42"/>
    </row>
    <row r="66" spans="1:22" x14ac:dyDescent="0.25">
      <c r="A66" s="12" t="s">
        <v>290</v>
      </c>
      <c r="B66" s="2" t="s">
        <v>13</v>
      </c>
      <c r="C66" s="2">
        <v>29</v>
      </c>
      <c r="D66" s="8">
        <v>42887</v>
      </c>
      <c r="E66" s="2" t="s">
        <v>14</v>
      </c>
      <c r="F66" s="2" t="s">
        <v>425</v>
      </c>
      <c r="G66" s="5" t="s">
        <v>22</v>
      </c>
      <c r="H66" s="9">
        <v>1.4684931506849315</v>
      </c>
      <c r="I66" s="9">
        <v>4.4657534246575343</v>
      </c>
      <c r="J66" s="3">
        <v>100000</v>
      </c>
      <c r="K66" s="3">
        <f t="shared" ref="K66:K129" si="5">IF(R66&gt;=4.5,J66*0.15,IF(R66&gt;=4,J66*0.1,IF(R66&gt;=3.5,J66*0.05,IF(R66&lt;3.5,J66*0))))</f>
        <v>15000</v>
      </c>
      <c r="L66" s="3">
        <f t="shared" ref="L66:L129" si="6">0.05*J66</f>
        <v>5000</v>
      </c>
      <c r="M66" s="3">
        <f t="shared" ref="M66:M129" si="7">L66+K66+J66</f>
        <v>120000</v>
      </c>
      <c r="N66" s="2">
        <v>5</v>
      </c>
      <c r="O66" s="2">
        <v>5</v>
      </c>
      <c r="P66" s="2">
        <v>5</v>
      </c>
      <c r="Q66" s="2">
        <v>4</v>
      </c>
      <c r="R66" s="2">
        <f t="shared" ref="R66:R129" si="8">SUM(N66:Q66)/4</f>
        <v>4.75</v>
      </c>
      <c r="S66" s="2" t="str">
        <f t="shared" ref="S66:S129" si="9">IF(R66&gt;=4.25, "Eligible", "Non Eligible")</f>
        <v>Eligible</v>
      </c>
      <c r="T66" s="13" t="s">
        <v>377</v>
      </c>
      <c r="U66" s="42"/>
      <c r="V66" s="42"/>
    </row>
    <row r="67" spans="1:22" x14ac:dyDescent="0.25">
      <c r="A67" s="12" t="s">
        <v>117</v>
      </c>
      <c r="B67" s="2" t="s">
        <v>57</v>
      </c>
      <c r="C67" s="2">
        <v>19</v>
      </c>
      <c r="D67" s="8">
        <v>42887</v>
      </c>
      <c r="E67" s="2" t="s">
        <v>14</v>
      </c>
      <c r="F67" s="2" t="s">
        <v>425</v>
      </c>
      <c r="G67" s="2" t="s">
        <v>22</v>
      </c>
      <c r="H67" s="9">
        <v>1.4684931506849315</v>
      </c>
      <c r="I67" s="9">
        <v>2.4657534246575343</v>
      </c>
      <c r="J67" s="3">
        <v>60000</v>
      </c>
      <c r="K67" s="3">
        <f t="shared" si="5"/>
        <v>6000</v>
      </c>
      <c r="L67" s="3">
        <f t="shared" si="6"/>
        <v>3000</v>
      </c>
      <c r="M67" s="3">
        <f t="shared" si="7"/>
        <v>69000</v>
      </c>
      <c r="N67" s="2">
        <v>5</v>
      </c>
      <c r="O67" s="2">
        <v>5</v>
      </c>
      <c r="P67" s="2">
        <v>4</v>
      </c>
      <c r="Q67" s="2">
        <v>3</v>
      </c>
      <c r="R67" s="2">
        <f t="shared" si="8"/>
        <v>4.25</v>
      </c>
      <c r="S67" s="2" t="str">
        <f t="shared" si="9"/>
        <v>Eligible</v>
      </c>
      <c r="T67" s="13" t="s">
        <v>377</v>
      </c>
      <c r="U67" s="42"/>
      <c r="V67" s="42"/>
    </row>
    <row r="68" spans="1:22" x14ac:dyDescent="0.25">
      <c r="A68" s="12" t="s">
        <v>299</v>
      </c>
      <c r="B68" s="2" t="s">
        <v>13</v>
      </c>
      <c r="C68" s="2">
        <v>25</v>
      </c>
      <c r="D68" s="8">
        <v>42887</v>
      </c>
      <c r="E68" s="2" t="s">
        <v>14</v>
      </c>
      <c r="F68" s="2" t="s">
        <v>425</v>
      </c>
      <c r="G68" s="5" t="s">
        <v>22</v>
      </c>
      <c r="H68" s="9">
        <v>1.4684931506849315</v>
      </c>
      <c r="I68" s="9">
        <v>3.4657534246575343</v>
      </c>
      <c r="J68" s="3">
        <v>130000</v>
      </c>
      <c r="K68" s="3">
        <f t="shared" si="5"/>
        <v>13000</v>
      </c>
      <c r="L68" s="3">
        <f t="shared" si="6"/>
        <v>6500</v>
      </c>
      <c r="M68" s="3">
        <f t="shared" si="7"/>
        <v>149500</v>
      </c>
      <c r="N68" s="2">
        <v>5</v>
      </c>
      <c r="O68" s="2">
        <v>5</v>
      </c>
      <c r="P68" s="2">
        <v>4</v>
      </c>
      <c r="Q68" s="2">
        <v>2</v>
      </c>
      <c r="R68" s="2">
        <f t="shared" si="8"/>
        <v>4</v>
      </c>
      <c r="S68" s="2" t="str">
        <f t="shared" si="9"/>
        <v>Non Eligible</v>
      </c>
      <c r="T68" s="13" t="s">
        <v>379</v>
      </c>
      <c r="U68" s="42"/>
      <c r="V68" s="42"/>
    </row>
    <row r="69" spans="1:22" x14ac:dyDescent="0.25">
      <c r="A69" s="12" t="s">
        <v>80</v>
      </c>
      <c r="B69" s="2" t="s">
        <v>57</v>
      </c>
      <c r="C69" s="2">
        <v>22</v>
      </c>
      <c r="D69" s="8">
        <v>42887</v>
      </c>
      <c r="E69" s="2" t="s">
        <v>14</v>
      </c>
      <c r="F69" s="2" t="s">
        <v>425</v>
      </c>
      <c r="G69" s="2" t="s">
        <v>22</v>
      </c>
      <c r="H69" s="9">
        <v>1.4684931506849315</v>
      </c>
      <c r="I69" s="9">
        <v>3.4657534246575343</v>
      </c>
      <c r="J69" s="3">
        <v>70000</v>
      </c>
      <c r="K69" s="3">
        <f t="shared" si="5"/>
        <v>7000</v>
      </c>
      <c r="L69" s="3">
        <f t="shared" si="6"/>
        <v>3500</v>
      </c>
      <c r="M69" s="3">
        <f t="shared" si="7"/>
        <v>80500</v>
      </c>
      <c r="N69" s="2">
        <v>3</v>
      </c>
      <c r="O69" s="2">
        <v>5</v>
      </c>
      <c r="P69" s="2">
        <v>4</v>
      </c>
      <c r="Q69" s="2">
        <v>4</v>
      </c>
      <c r="R69" s="2">
        <f t="shared" si="8"/>
        <v>4</v>
      </c>
      <c r="S69" s="2" t="str">
        <f t="shared" si="9"/>
        <v>Non Eligible</v>
      </c>
      <c r="T69" s="13" t="s">
        <v>377</v>
      </c>
      <c r="U69" s="42"/>
      <c r="V69" s="42" t="s">
        <v>432</v>
      </c>
    </row>
    <row r="70" spans="1:22" x14ac:dyDescent="0.25">
      <c r="A70" s="12" t="s">
        <v>178</v>
      </c>
      <c r="B70" s="2" t="s">
        <v>13</v>
      </c>
      <c r="C70" s="2">
        <v>44</v>
      </c>
      <c r="D70" s="8">
        <v>42887</v>
      </c>
      <c r="E70" s="2" t="s">
        <v>14</v>
      </c>
      <c r="F70" s="2" t="s">
        <v>425</v>
      </c>
      <c r="G70" s="5" t="s">
        <v>22</v>
      </c>
      <c r="H70" s="9">
        <v>1.4684931506849315</v>
      </c>
      <c r="I70" s="9">
        <v>10.465753424657535</v>
      </c>
      <c r="J70" s="3">
        <v>250000</v>
      </c>
      <c r="K70" s="3">
        <f t="shared" si="5"/>
        <v>37500</v>
      </c>
      <c r="L70" s="3">
        <f t="shared" si="6"/>
        <v>12500</v>
      </c>
      <c r="M70" s="3">
        <f t="shared" si="7"/>
        <v>300000</v>
      </c>
      <c r="N70" s="2">
        <v>5</v>
      </c>
      <c r="O70" s="2">
        <v>4</v>
      </c>
      <c r="P70" s="2">
        <v>5</v>
      </c>
      <c r="Q70" s="2">
        <v>4</v>
      </c>
      <c r="R70" s="2">
        <f t="shared" si="8"/>
        <v>4.5</v>
      </c>
      <c r="S70" s="2" t="str">
        <f t="shared" si="9"/>
        <v>Eligible</v>
      </c>
      <c r="T70" s="13" t="s">
        <v>379</v>
      </c>
      <c r="U70" s="42"/>
      <c r="V70" s="42"/>
    </row>
    <row r="71" spans="1:22" x14ac:dyDescent="0.25">
      <c r="A71" s="12" t="s">
        <v>156</v>
      </c>
      <c r="B71" s="2" t="s">
        <v>57</v>
      </c>
      <c r="C71" s="2">
        <v>19</v>
      </c>
      <c r="D71" s="8">
        <v>42887</v>
      </c>
      <c r="E71" s="2" t="s">
        <v>105</v>
      </c>
      <c r="F71" s="2" t="s">
        <v>425</v>
      </c>
      <c r="G71" s="2" t="s">
        <v>15</v>
      </c>
      <c r="H71" s="9">
        <v>1.4684931506849315</v>
      </c>
      <c r="I71" s="9">
        <v>3.4657534246575343</v>
      </c>
      <c r="J71" s="3">
        <v>70000</v>
      </c>
      <c r="K71" s="3">
        <f t="shared" si="5"/>
        <v>7000</v>
      </c>
      <c r="L71" s="3">
        <f t="shared" si="6"/>
        <v>3500</v>
      </c>
      <c r="M71" s="3">
        <f t="shared" si="7"/>
        <v>80500</v>
      </c>
      <c r="N71" s="2">
        <v>5</v>
      </c>
      <c r="O71" s="2">
        <v>3</v>
      </c>
      <c r="P71" s="2">
        <v>4</v>
      </c>
      <c r="Q71" s="2">
        <v>5</v>
      </c>
      <c r="R71" s="2">
        <f t="shared" si="8"/>
        <v>4.25</v>
      </c>
      <c r="S71" s="2" t="str">
        <f t="shared" si="9"/>
        <v>Eligible</v>
      </c>
      <c r="T71" s="13" t="s">
        <v>377</v>
      </c>
      <c r="U71" s="42"/>
      <c r="V71" s="42"/>
    </row>
    <row r="72" spans="1:22" x14ac:dyDescent="0.25">
      <c r="A72" s="12" t="s">
        <v>218</v>
      </c>
      <c r="B72" s="2" t="s">
        <v>57</v>
      </c>
      <c r="C72" s="2">
        <v>20</v>
      </c>
      <c r="D72" s="8">
        <v>42887</v>
      </c>
      <c r="E72" s="2" t="s">
        <v>14</v>
      </c>
      <c r="F72" s="2" t="s">
        <v>425</v>
      </c>
      <c r="G72" s="2" t="s">
        <v>23</v>
      </c>
      <c r="H72" s="9">
        <v>1.4684931506849315</v>
      </c>
      <c r="I72" s="9">
        <v>2.4657534246575343</v>
      </c>
      <c r="J72" s="3">
        <v>40000</v>
      </c>
      <c r="K72" s="3">
        <f t="shared" si="5"/>
        <v>4000</v>
      </c>
      <c r="L72" s="3">
        <f t="shared" si="6"/>
        <v>2000</v>
      </c>
      <c r="M72" s="3">
        <f t="shared" si="7"/>
        <v>46000</v>
      </c>
      <c r="N72" s="2">
        <v>5</v>
      </c>
      <c r="O72" s="2">
        <v>3</v>
      </c>
      <c r="P72" s="2">
        <v>5</v>
      </c>
      <c r="Q72" s="2">
        <v>4</v>
      </c>
      <c r="R72" s="2">
        <f t="shared" si="8"/>
        <v>4.25</v>
      </c>
      <c r="S72" s="2" t="str">
        <f t="shared" si="9"/>
        <v>Eligible</v>
      </c>
      <c r="T72" s="13" t="s">
        <v>377</v>
      </c>
      <c r="U72" s="42"/>
      <c r="V72" s="42"/>
    </row>
    <row r="73" spans="1:22" x14ac:dyDescent="0.25">
      <c r="A73" s="12" t="s">
        <v>304</v>
      </c>
      <c r="B73" s="2" t="s">
        <v>13</v>
      </c>
      <c r="C73" s="2">
        <v>28</v>
      </c>
      <c r="D73" s="8">
        <v>42887</v>
      </c>
      <c r="E73" s="2" t="s">
        <v>14</v>
      </c>
      <c r="F73" s="2" t="s">
        <v>426</v>
      </c>
      <c r="G73" s="5" t="s">
        <v>15</v>
      </c>
      <c r="H73" s="9">
        <v>1.4684931506849315</v>
      </c>
      <c r="I73" s="9">
        <v>4.4657534246575343</v>
      </c>
      <c r="J73" s="3">
        <v>130000</v>
      </c>
      <c r="K73" s="3">
        <f t="shared" si="5"/>
        <v>19500</v>
      </c>
      <c r="L73" s="3">
        <f t="shared" si="6"/>
        <v>6500</v>
      </c>
      <c r="M73" s="3">
        <f t="shared" si="7"/>
        <v>156000</v>
      </c>
      <c r="N73" s="2">
        <v>5</v>
      </c>
      <c r="O73" s="2">
        <v>4</v>
      </c>
      <c r="P73" s="2">
        <v>5</v>
      </c>
      <c r="Q73" s="2">
        <v>5</v>
      </c>
      <c r="R73" s="2">
        <f t="shared" si="8"/>
        <v>4.75</v>
      </c>
      <c r="S73" s="2" t="str">
        <f t="shared" si="9"/>
        <v>Eligible</v>
      </c>
      <c r="T73" s="13" t="s">
        <v>377</v>
      </c>
      <c r="U73" s="42"/>
      <c r="V73" s="42"/>
    </row>
    <row r="74" spans="1:22" x14ac:dyDescent="0.25">
      <c r="A74" s="12" t="s">
        <v>91</v>
      </c>
      <c r="B74" s="2" t="s">
        <v>57</v>
      </c>
      <c r="C74" s="2">
        <v>21</v>
      </c>
      <c r="D74" s="8">
        <v>42887</v>
      </c>
      <c r="E74" s="2" t="s">
        <v>14</v>
      </c>
      <c r="F74" s="2" t="s">
        <v>425</v>
      </c>
      <c r="G74" s="2" t="s">
        <v>22</v>
      </c>
      <c r="H74" s="9">
        <v>1.4684931506849315</v>
      </c>
      <c r="I74" s="9">
        <v>2.4657534246575343</v>
      </c>
      <c r="J74" s="3">
        <v>40000</v>
      </c>
      <c r="K74" s="3">
        <f t="shared" si="5"/>
        <v>4000</v>
      </c>
      <c r="L74" s="3">
        <f t="shared" si="6"/>
        <v>2000</v>
      </c>
      <c r="M74" s="3">
        <f t="shared" si="7"/>
        <v>46000</v>
      </c>
      <c r="N74" s="2">
        <v>5</v>
      </c>
      <c r="O74" s="2">
        <v>4</v>
      </c>
      <c r="P74" s="2">
        <v>3</v>
      </c>
      <c r="Q74" s="2">
        <v>4</v>
      </c>
      <c r="R74" s="2">
        <f t="shared" si="8"/>
        <v>4</v>
      </c>
      <c r="S74" s="2" t="str">
        <f t="shared" si="9"/>
        <v>Non Eligible</v>
      </c>
      <c r="T74" s="13" t="s">
        <v>377</v>
      </c>
      <c r="U74" s="42"/>
      <c r="V74" s="42"/>
    </row>
    <row r="75" spans="1:22" x14ac:dyDescent="0.25">
      <c r="A75" s="12" t="s">
        <v>104</v>
      </c>
      <c r="B75" s="2" t="s">
        <v>57</v>
      </c>
      <c r="C75" s="2">
        <v>21</v>
      </c>
      <c r="D75" s="8">
        <v>42887</v>
      </c>
      <c r="E75" s="2" t="s">
        <v>14</v>
      </c>
      <c r="F75" s="2" t="s">
        <v>425</v>
      </c>
      <c r="G75" s="2" t="s">
        <v>22</v>
      </c>
      <c r="H75" s="9">
        <v>1.4684931506849315</v>
      </c>
      <c r="I75" s="9">
        <v>3.4657534246575343</v>
      </c>
      <c r="J75" s="3">
        <v>70000</v>
      </c>
      <c r="K75" s="3">
        <f t="shared" si="5"/>
        <v>10500</v>
      </c>
      <c r="L75" s="3">
        <f t="shared" si="6"/>
        <v>3500</v>
      </c>
      <c r="M75" s="3">
        <f t="shared" si="7"/>
        <v>84000</v>
      </c>
      <c r="N75" s="2">
        <v>5</v>
      </c>
      <c r="O75" s="2">
        <v>5</v>
      </c>
      <c r="P75" s="2">
        <v>5</v>
      </c>
      <c r="Q75" s="2">
        <v>5</v>
      </c>
      <c r="R75" s="2">
        <f t="shared" si="8"/>
        <v>5</v>
      </c>
      <c r="S75" s="2" t="str">
        <f t="shared" si="9"/>
        <v>Eligible</v>
      </c>
      <c r="T75" s="13" t="s">
        <v>377</v>
      </c>
      <c r="U75" s="42"/>
      <c r="V75" s="42"/>
    </row>
    <row r="76" spans="1:22" x14ac:dyDescent="0.25">
      <c r="A76" s="12" t="s">
        <v>281</v>
      </c>
      <c r="B76" s="2" t="s">
        <v>57</v>
      </c>
      <c r="C76" s="2">
        <v>25</v>
      </c>
      <c r="D76" s="8">
        <v>42887</v>
      </c>
      <c r="E76" s="2" t="s">
        <v>62</v>
      </c>
      <c r="F76" s="2" t="s">
        <v>425</v>
      </c>
      <c r="G76" s="5" t="s">
        <v>20</v>
      </c>
      <c r="H76" s="9">
        <v>1.4684931506849315</v>
      </c>
      <c r="I76" s="9">
        <v>6.4657534246575343</v>
      </c>
      <c r="J76" s="3">
        <v>120000</v>
      </c>
      <c r="K76" s="3">
        <f t="shared" si="5"/>
        <v>12000</v>
      </c>
      <c r="L76" s="3">
        <f t="shared" si="6"/>
        <v>6000</v>
      </c>
      <c r="M76" s="3">
        <f t="shared" si="7"/>
        <v>138000</v>
      </c>
      <c r="N76" s="2">
        <v>5</v>
      </c>
      <c r="O76" s="2">
        <v>5</v>
      </c>
      <c r="P76" s="2">
        <v>4</v>
      </c>
      <c r="Q76" s="2">
        <v>3</v>
      </c>
      <c r="R76" s="2">
        <f t="shared" si="8"/>
        <v>4.25</v>
      </c>
      <c r="S76" s="2" t="str">
        <f t="shared" si="9"/>
        <v>Eligible</v>
      </c>
      <c r="T76" s="13" t="s">
        <v>377</v>
      </c>
      <c r="U76" s="42"/>
      <c r="V76" s="42"/>
    </row>
    <row r="77" spans="1:22" x14ac:dyDescent="0.25">
      <c r="A77" s="12" t="s">
        <v>221</v>
      </c>
      <c r="B77" s="2" t="s">
        <v>57</v>
      </c>
      <c r="C77" s="2">
        <v>21</v>
      </c>
      <c r="D77" s="8">
        <v>42887</v>
      </c>
      <c r="E77" s="2" t="s">
        <v>14</v>
      </c>
      <c r="F77" s="2" t="s">
        <v>426</v>
      </c>
      <c r="G77" s="2" t="s">
        <v>26</v>
      </c>
      <c r="H77" s="9">
        <v>1.4684931506849315</v>
      </c>
      <c r="I77" s="9">
        <v>2.4657534246575343</v>
      </c>
      <c r="J77" s="3">
        <v>70000</v>
      </c>
      <c r="K77" s="3">
        <f t="shared" si="5"/>
        <v>10500</v>
      </c>
      <c r="L77" s="3">
        <f t="shared" si="6"/>
        <v>3500</v>
      </c>
      <c r="M77" s="3">
        <f t="shared" si="7"/>
        <v>84000</v>
      </c>
      <c r="N77" s="2">
        <v>5</v>
      </c>
      <c r="O77" s="2">
        <v>3</v>
      </c>
      <c r="P77" s="2">
        <v>5</v>
      </c>
      <c r="Q77" s="2">
        <v>5</v>
      </c>
      <c r="R77" s="2">
        <f t="shared" si="8"/>
        <v>4.5</v>
      </c>
      <c r="S77" s="2" t="str">
        <f t="shared" si="9"/>
        <v>Eligible</v>
      </c>
      <c r="T77" s="13" t="s">
        <v>380</v>
      </c>
      <c r="U77" s="42"/>
      <c r="V77" s="42"/>
    </row>
    <row r="78" spans="1:22" x14ac:dyDescent="0.25">
      <c r="A78" s="12" t="s">
        <v>68</v>
      </c>
      <c r="B78" s="2" t="s">
        <v>57</v>
      </c>
      <c r="C78" s="2">
        <v>21</v>
      </c>
      <c r="D78" s="8">
        <v>42856</v>
      </c>
      <c r="E78" s="2" t="s">
        <v>14</v>
      </c>
      <c r="F78" s="2" t="s">
        <v>425</v>
      </c>
      <c r="G78" s="2" t="s">
        <v>22</v>
      </c>
      <c r="H78" s="9">
        <v>1.5534246575342465</v>
      </c>
      <c r="I78" s="9">
        <v>4.5506849315068489</v>
      </c>
      <c r="J78" s="3">
        <v>65000</v>
      </c>
      <c r="K78" s="3">
        <f t="shared" si="5"/>
        <v>9750</v>
      </c>
      <c r="L78" s="3">
        <f t="shared" si="6"/>
        <v>3250</v>
      </c>
      <c r="M78" s="3">
        <f t="shared" si="7"/>
        <v>78000</v>
      </c>
      <c r="N78" s="2">
        <v>5</v>
      </c>
      <c r="O78" s="2">
        <v>5</v>
      </c>
      <c r="P78" s="2">
        <v>5</v>
      </c>
      <c r="Q78" s="2">
        <v>5</v>
      </c>
      <c r="R78" s="2">
        <f t="shared" si="8"/>
        <v>5</v>
      </c>
      <c r="S78" s="2" t="str">
        <f t="shared" si="9"/>
        <v>Eligible</v>
      </c>
      <c r="T78" s="13" t="s">
        <v>379</v>
      </c>
      <c r="U78" s="42"/>
      <c r="V78" s="42"/>
    </row>
    <row r="79" spans="1:22" x14ac:dyDescent="0.25">
      <c r="A79" s="12" t="s">
        <v>308</v>
      </c>
      <c r="B79" s="2" t="s">
        <v>13</v>
      </c>
      <c r="C79" s="2">
        <v>23</v>
      </c>
      <c r="D79" s="8">
        <v>42856</v>
      </c>
      <c r="E79" s="2" t="s">
        <v>14</v>
      </c>
      <c r="F79" s="2" t="s">
        <v>426</v>
      </c>
      <c r="G79" s="5" t="s">
        <v>15</v>
      </c>
      <c r="H79" s="9">
        <v>1.5534246575342465</v>
      </c>
      <c r="I79" s="9">
        <v>3.5506849315068494</v>
      </c>
      <c r="J79" s="3">
        <v>90000</v>
      </c>
      <c r="K79" s="3">
        <f t="shared" si="5"/>
        <v>9000</v>
      </c>
      <c r="L79" s="3">
        <f t="shared" si="6"/>
        <v>4500</v>
      </c>
      <c r="M79" s="3">
        <f t="shared" si="7"/>
        <v>103500</v>
      </c>
      <c r="N79" s="2">
        <v>5</v>
      </c>
      <c r="O79" s="2">
        <v>5</v>
      </c>
      <c r="P79" s="2">
        <v>3</v>
      </c>
      <c r="Q79" s="2">
        <v>3</v>
      </c>
      <c r="R79" s="2">
        <f t="shared" si="8"/>
        <v>4</v>
      </c>
      <c r="S79" s="2" t="str">
        <f t="shared" si="9"/>
        <v>Non Eligible</v>
      </c>
      <c r="T79" s="13" t="s">
        <v>377</v>
      </c>
      <c r="U79" s="42"/>
      <c r="V79" s="42"/>
    </row>
    <row r="80" spans="1:22" x14ac:dyDescent="0.25">
      <c r="A80" s="12" t="s">
        <v>303</v>
      </c>
      <c r="B80" s="2" t="s">
        <v>13</v>
      </c>
      <c r="C80" s="2">
        <v>25</v>
      </c>
      <c r="D80" s="8">
        <v>42856</v>
      </c>
      <c r="E80" s="2" t="s">
        <v>14</v>
      </c>
      <c r="F80" s="2" t="s">
        <v>425</v>
      </c>
      <c r="G80" s="5" t="s">
        <v>15</v>
      </c>
      <c r="H80" s="9">
        <v>1.5534246575342465</v>
      </c>
      <c r="I80" s="9">
        <v>2.5506849315068494</v>
      </c>
      <c r="J80" s="3">
        <v>110000</v>
      </c>
      <c r="K80" s="3">
        <f t="shared" si="5"/>
        <v>16500</v>
      </c>
      <c r="L80" s="3">
        <f t="shared" si="6"/>
        <v>5500</v>
      </c>
      <c r="M80" s="3">
        <f t="shared" si="7"/>
        <v>132000</v>
      </c>
      <c r="N80" s="2">
        <v>5</v>
      </c>
      <c r="O80" s="2">
        <v>3</v>
      </c>
      <c r="P80" s="2">
        <v>5</v>
      </c>
      <c r="Q80" s="2">
        <v>5</v>
      </c>
      <c r="R80" s="2">
        <f t="shared" si="8"/>
        <v>4.5</v>
      </c>
      <c r="S80" s="2" t="str">
        <f t="shared" si="9"/>
        <v>Eligible</v>
      </c>
      <c r="T80" s="13" t="s">
        <v>379</v>
      </c>
      <c r="U80" s="42"/>
      <c r="V80" s="42"/>
    </row>
    <row r="81" spans="1:22" x14ac:dyDescent="0.25">
      <c r="A81" s="12" t="s">
        <v>361</v>
      </c>
      <c r="B81" s="2" t="s">
        <v>13</v>
      </c>
      <c r="C81" s="2">
        <v>31</v>
      </c>
      <c r="D81" s="8">
        <v>42856</v>
      </c>
      <c r="E81" s="2" t="s">
        <v>14</v>
      </c>
      <c r="F81" s="2" t="s">
        <v>426</v>
      </c>
      <c r="G81" s="5" t="s">
        <v>18</v>
      </c>
      <c r="H81" s="9">
        <v>1.5534246575342465</v>
      </c>
      <c r="I81" s="9">
        <v>6.5506849315068489</v>
      </c>
      <c r="J81" s="3">
        <v>170000</v>
      </c>
      <c r="K81" s="3">
        <f t="shared" si="5"/>
        <v>25500</v>
      </c>
      <c r="L81" s="3">
        <f t="shared" si="6"/>
        <v>8500</v>
      </c>
      <c r="M81" s="3">
        <f t="shared" si="7"/>
        <v>204000</v>
      </c>
      <c r="N81" s="2">
        <v>5</v>
      </c>
      <c r="O81" s="2">
        <v>5</v>
      </c>
      <c r="P81" s="2">
        <v>5</v>
      </c>
      <c r="Q81" s="2">
        <v>5</v>
      </c>
      <c r="R81" s="2">
        <f t="shared" si="8"/>
        <v>5</v>
      </c>
      <c r="S81" s="2" t="str">
        <f t="shared" si="9"/>
        <v>Eligible</v>
      </c>
      <c r="T81" s="13" t="s">
        <v>377</v>
      </c>
      <c r="U81" s="42" t="s">
        <v>432</v>
      </c>
      <c r="V81" s="42"/>
    </row>
    <row r="82" spans="1:22" x14ac:dyDescent="0.25">
      <c r="A82" s="12" t="s">
        <v>280</v>
      </c>
      <c r="B82" s="2" t="s">
        <v>57</v>
      </c>
      <c r="C82" s="2">
        <v>28</v>
      </c>
      <c r="D82" s="8">
        <v>42856</v>
      </c>
      <c r="E82" s="2" t="s">
        <v>14</v>
      </c>
      <c r="F82" s="2" t="s">
        <v>425</v>
      </c>
      <c r="G82" s="5" t="s">
        <v>25</v>
      </c>
      <c r="H82" s="9">
        <v>1.5534246575342465</v>
      </c>
      <c r="I82" s="9">
        <v>5.5506849315068489</v>
      </c>
      <c r="J82" s="3">
        <v>100000</v>
      </c>
      <c r="K82" s="3">
        <f t="shared" si="5"/>
        <v>10000</v>
      </c>
      <c r="L82" s="3">
        <f t="shared" si="6"/>
        <v>5000</v>
      </c>
      <c r="M82" s="3">
        <f t="shared" si="7"/>
        <v>115000</v>
      </c>
      <c r="N82" s="2">
        <v>3</v>
      </c>
      <c r="O82" s="2">
        <v>5</v>
      </c>
      <c r="P82" s="2">
        <v>4</v>
      </c>
      <c r="Q82" s="2">
        <v>5</v>
      </c>
      <c r="R82" s="2">
        <f t="shared" si="8"/>
        <v>4.25</v>
      </c>
      <c r="S82" s="2" t="str">
        <f t="shared" si="9"/>
        <v>Eligible</v>
      </c>
      <c r="T82" s="13" t="s">
        <v>377</v>
      </c>
      <c r="U82" s="42"/>
      <c r="V82" s="42"/>
    </row>
    <row r="83" spans="1:22" x14ac:dyDescent="0.25">
      <c r="A83" s="12" t="s">
        <v>36</v>
      </c>
      <c r="B83" s="2" t="s">
        <v>13</v>
      </c>
      <c r="C83" s="2">
        <v>22</v>
      </c>
      <c r="D83" s="8">
        <v>42826</v>
      </c>
      <c r="E83" s="2" t="s">
        <v>14</v>
      </c>
      <c r="F83" s="2" t="s">
        <v>425</v>
      </c>
      <c r="G83" s="2" t="s">
        <v>24</v>
      </c>
      <c r="H83" s="9">
        <v>1.6356164383561644</v>
      </c>
      <c r="I83" s="9">
        <v>4.6328767123287671</v>
      </c>
      <c r="J83" s="3">
        <v>65000</v>
      </c>
      <c r="K83" s="3">
        <f t="shared" si="5"/>
        <v>6500</v>
      </c>
      <c r="L83" s="3">
        <f t="shared" si="6"/>
        <v>3250</v>
      </c>
      <c r="M83" s="3">
        <f t="shared" si="7"/>
        <v>74750</v>
      </c>
      <c r="N83" s="2">
        <v>3</v>
      </c>
      <c r="O83" s="2">
        <v>5</v>
      </c>
      <c r="P83" s="2">
        <v>5</v>
      </c>
      <c r="Q83" s="2">
        <v>4</v>
      </c>
      <c r="R83" s="2">
        <f t="shared" si="8"/>
        <v>4.25</v>
      </c>
      <c r="S83" s="2" t="str">
        <f t="shared" si="9"/>
        <v>Eligible</v>
      </c>
      <c r="T83" s="13" t="s">
        <v>377</v>
      </c>
      <c r="U83" s="42"/>
      <c r="V83" s="42"/>
    </row>
    <row r="84" spans="1:22" x14ac:dyDescent="0.25">
      <c r="A84" s="12" t="s">
        <v>243</v>
      </c>
      <c r="B84" s="2" t="s">
        <v>57</v>
      </c>
      <c r="C84" s="2">
        <v>18</v>
      </c>
      <c r="D84" s="8">
        <v>42826</v>
      </c>
      <c r="E84" s="2" t="s">
        <v>14</v>
      </c>
      <c r="F84" s="2" t="s">
        <v>425</v>
      </c>
      <c r="G84" s="2" t="s">
        <v>26</v>
      </c>
      <c r="H84" s="9">
        <v>1.6356164383561644</v>
      </c>
      <c r="I84" s="9">
        <v>3.6328767123287671</v>
      </c>
      <c r="J84" s="3">
        <v>70000</v>
      </c>
      <c r="K84" s="3">
        <f t="shared" si="5"/>
        <v>7000</v>
      </c>
      <c r="L84" s="3">
        <f t="shared" si="6"/>
        <v>3500</v>
      </c>
      <c r="M84" s="3">
        <f t="shared" si="7"/>
        <v>80500</v>
      </c>
      <c r="N84" s="2">
        <v>3</v>
      </c>
      <c r="O84" s="2">
        <v>5</v>
      </c>
      <c r="P84" s="2">
        <v>4</v>
      </c>
      <c r="Q84" s="2">
        <v>5</v>
      </c>
      <c r="R84" s="2">
        <f t="shared" si="8"/>
        <v>4.25</v>
      </c>
      <c r="S84" s="2" t="str">
        <f t="shared" si="9"/>
        <v>Eligible</v>
      </c>
      <c r="T84" s="13" t="s">
        <v>379</v>
      </c>
      <c r="U84" s="42"/>
      <c r="V84" s="42"/>
    </row>
    <row r="85" spans="1:22" x14ac:dyDescent="0.25">
      <c r="A85" s="12" t="s">
        <v>34</v>
      </c>
      <c r="B85" s="2" t="s">
        <v>13</v>
      </c>
      <c r="C85" s="2">
        <v>21</v>
      </c>
      <c r="D85" s="8">
        <v>42826</v>
      </c>
      <c r="E85" s="2" t="s">
        <v>14</v>
      </c>
      <c r="F85" s="2" t="s">
        <v>426</v>
      </c>
      <c r="G85" s="2" t="s">
        <v>20</v>
      </c>
      <c r="H85" s="9">
        <v>1.6356164383561644</v>
      </c>
      <c r="I85" s="9">
        <v>2.6328767123287671</v>
      </c>
      <c r="J85" s="3">
        <v>55000</v>
      </c>
      <c r="K85" s="3">
        <f t="shared" si="5"/>
        <v>8250</v>
      </c>
      <c r="L85" s="3">
        <f t="shared" si="6"/>
        <v>2750</v>
      </c>
      <c r="M85" s="3">
        <f t="shared" si="7"/>
        <v>66000</v>
      </c>
      <c r="N85" s="2">
        <v>5</v>
      </c>
      <c r="O85" s="2">
        <v>5</v>
      </c>
      <c r="P85" s="2">
        <v>5</v>
      </c>
      <c r="Q85" s="2">
        <v>3</v>
      </c>
      <c r="R85" s="2">
        <f t="shared" si="8"/>
        <v>4.5</v>
      </c>
      <c r="S85" s="2" t="str">
        <f t="shared" si="9"/>
        <v>Eligible</v>
      </c>
      <c r="T85" s="13" t="s">
        <v>379</v>
      </c>
      <c r="U85" s="42"/>
      <c r="V85" s="42"/>
    </row>
    <row r="86" spans="1:22" x14ac:dyDescent="0.25">
      <c r="A86" s="12" t="s">
        <v>307</v>
      </c>
      <c r="B86" s="2" t="s">
        <v>13</v>
      </c>
      <c r="C86" s="2">
        <v>23</v>
      </c>
      <c r="D86" s="8">
        <v>42795</v>
      </c>
      <c r="E86" s="2" t="s">
        <v>14</v>
      </c>
      <c r="F86" s="2" t="s">
        <v>426</v>
      </c>
      <c r="G86" s="5" t="s">
        <v>15</v>
      </c>
      <c r="H86" s="9">
        <v>1.7205479452054795</v>
      </c>
      <c r="I86" s="9">
        <v>3.7178082191780821</v>
      </c>
      <c r="J86" s="3">
        <v>110000</v>
      </c>
      <c r="K86" s="3">
        <f t="shared" si="5"/>
        <v>11000</v>
      </c>
      <c r="L86" s="3">
        <f t="shared" si="6"/>
        <v>5500</v>
      </c>
      <c r="M86" s="3">
        <f t="shared" si="7"/>
        <v>126500</v>
      </c>
      <c r="N86" s="2">
        <v>5</v>
      </c>
      <c r="O86" s="2">
        <v>5</v>
      </c>
      <c r="P86" s="2">
        <v>3</v>
      </c>
      <c r="Q86" s="2">
        <v>3</v>
      </c>
      <c r="R86" s="2">
        <f t="shared" si="8"/>
        <v>4</v>
      </c>
      <c r="S86" s="2" t="str">
        <f t="shared" si="9"/>
        <v>Non Eligible</v>
      </c>
      <c r="T86" s="13" t="s">
        <v>377</v>
      </c>
      <c r="U86" s="42"/>
      <c r="V86" s="42"/>
    </row>
    <row r="87" spans="1:22" x14ac:dyDescent="0.25">
      <c r="A87" s="12" t="s">
        <v>38</v>
      </c>
      <c r="B87" s="2" t="s">
        <v>13</v>
      </c>
      <c r="C87" s="2">
        <v>18</v>
      </c>
      <c r="D87" s="8">
        <v>42795</v>
      </c>
      <c r="E87" s="2" t="s">
        <v>14</v>
      </c>
      <c r="F87" s="2" t="s">
        <v>425</v>
      </c>
      <c r="G87" s="2" t="s">
        <v>24</v>
      </c>
      <c r="H87" s="9">
        <v>1.7205479452054795</v>
      </c>
      <c r="I87" s="9">
        <v>4.7178082191780817</v>
      </c>
      <c r="J87" s="3">
        <v>45000</v>
      </c>
      <c r="K87" s="3">
        <f t="shared" si="5"/>
        <v>6750</v>
      </c>
      <c r="L87" s="3">
        <f t="shared" si="6"/>
        <v>2250</v>
      </c>
      <c r="M87" s="3">
        <f t="shared" si="7"/>
        <v>54000</v>
      </c>
      <c r="N87" s="2">
        <v>5</v>
      </c>
      <c r="O87" s="2">
        <v>5</v>
      </c>
      <c r="P87" s="2">
        <v>5</v>
      </c>
      <c r="Q87" s="2">
        <v>4</v>
      </c>
      <c r="R87" s="2">
        <f t="shared" si="8"/>
        <v>4.75</v>
      </c>
      <c r="S87" s="2" t="str">
        <f t="shared" si="9"/>
        <v>Eligible</v>
      </c>
      <c r="T87" s="13" t="s">
        <v>377</v>
      </c>
      <c r="U87" s="42"/>
      <c r="V87" s="42" t="s">
        <v>432</v>
      </c>
    </row>
    <row r="88" spans="1:22" x14ac:dyDescent="0.25">
      <c r="A88" s="12" t="s">
        <v>363</v>
      </c>
      <c r="B88" s="2" t="s">
        <v>57</v>
      </c>
      <c r="C88" s="2">
        <v>31</v>
      </c>
      <c r="D88" s="8">
        <v>42795</v>
      </c>
      <c r="E88" s="2" t="s">
        <v>14</v>
      </c>
      <c r="F88" s="2" t="s">
        <v>425</v>
      </c>
      <c r="G88" s="5" t="s">
        <v>19</v>
      </c>
      <c r="H88" s="9">
        <v>1.7205479452054795</v>
      </c>
      <c r="I88" s="9">
        <v>6.7178082191780817</v>
      </c>
      <c r="J88" s="3">
        <v>170000</v>
      </c>
      <c r="K88" s="3">
        <f t="shared" si="5"/>
        <v>8500</v>
      </c>
      <c r="L88" s="3">
        <f t="shared" si="6"/>
        <v>8500</v>
      </c>
      <c r="M88" s="3">
        <f t="shared" si="7"/>
        <v>187000</v>
      </c>
      <c r="N88" s="2">
        <v>4</v>
      </c>
      <c r="O88" s="2">
        <v>3</v>
      </c>
      <c r="P88" s="2">
        <v>4</v>
      </c>
      <c r="Q88" s="2">
        <v>4</v>
      </c>
      <c r="R88" s="2">
        <f t="shared" si="8"/>
        <v>3.75</v>
      </c>
      <c r="S88" s="2" t="str">
        <f t="shared" si="9"/>
        <v>Non Eligible</v>
      </c>
      <c r="T88" s="13" t="s">
        <v>379</v>
      </c>
      <c r="U88" s="42"/>
      <c r="V88" s="42"/>
    </row>
    <row r="89" spans="1:22" x14ac:dyDescent="0.25">
      <c r="A89" s="12" t="s">
        <v>162</v>
      </c>
      <c r="B89" s="2" t="s">
        <v>57</v>
      </c>
      <c r="C89" s="2">
        <v>18</v>
      </c>
      <c r="D89" s="8">
        <v>42795</v>
      </c>
      <c r="E89" s="2" t="s">
        <v>14</v>
      </c>
      <c r="F89" s="2" t="s">
        <v>425</v>
      </c>
      <c r="G89" s="2" t="s">
        <v>15</v>
      </c>
      <c r="H89" s="9">
        <v>1.7205479452054795</v>
      </c>
      <c r="I89" s="9">
        <v>3.7178082191780821</v>
      </c>
      <c r="J89" s="3">
        <v>40000</v>
      </c>
      <c r="K89" s="3">
        <f t="shared" si="5"/>
        <v>6000</v>
      </c>
      <c r="L89" s="3">
        <f t="shared" si="6"/>
        <v>2000</v>
      </c>
      <c r="M89" s="3">
        <f t="shared" si="7"/>
        <v>48000</v>
      </c>
      <c r="N89" s="2">
        <v>5</v>
      </c>
      <c r="O89" s="2">
        <v>5</v>
      </c>
      <c r="P89" s="2">
        <v>5</v>
      </c>
      <c r="Q89" s="2">
        <v>4</v>
      </c>
      <c r="R89" s="2">
        <f t="shared" si="8"/>
        <v>4.75</v>
      </c>
      <c r="S89" s="2" t="str">
        <f t="shared" si="9"/>
        <v>Eligible</v>
      </c>
      <c r="T89" s="13" t="s">
        <v>378</v>
      </c>
      <c r="U89" s="42"/>
      <c r="V89" s="42"/>
    </row>
    <row r="90" spans="1:22" x14ac:dyDescent="0.25">
      <c r="A90" s="12" t="s">
        <v>138</v>
      </c>
      <c r="B90" s="2" t="s">
        <v>57</v>
      </c>
      <c r="C90" s="2">
        <v>21</v>
      </c>
      <c r="D90" s="8">
        <v>42795</v>
      </c>
      <c r="E90" s="2" t="s">
        <v>14</v>
      </c>
      <c r="F90" s="2" t="s">
        <v>425</v>
      </c>
      <c r="G90" s="2" t="s">
        <v>22</v>
      </c>
      <c r="H90" s="9">
        <v>1.7205479452054795</v>
      </c>
      <c r="I90" s="9">
        <v>3.7178082191780821</v>
      </c>
      <c r="J90" s="3">
        <v>45000</v>
      </c>
      <c r="K90" s="3">
        <f t="shared" si="5"/>
        <v>4500</v>
      </c>
      <c r="L90" s="3">
        <f t="shared" si="6"/>
        <v>2250</v>
      </c>
      <c r="M90" s="3">
        <f t="shared" si="7"/>
        <v>51750</v>
      </c>
      <c r="N90" s="2">
        <v>5</v>
      </c>
      <c r="O90" s="2">
        <v>4</v>
      </c>
      <c r="P90" s="2">
        <v>4</v>
      </c>
      <c r="Q90" s="2">
        <v>4</v>
      </c>
      <c r="R90" s="2">
        <f t="shared" si="8"/>
        <v>4.25</v>
      </c>
      <c r="S90" s="2" t="str">
        <f t="shared" si="9"/>
        <v>Eligible</v>
      </c>
      <c r="T90" s="13" t="s">
        <v>377</v>
      </c>
      <c r="U90" s="42"/>
      <c r="V90" s="42"/>
    </row>
    <row r="91" spans="1:22" x14ac:dyDescent="0.25">
      <c r="A91" s="12" t="s">
        <v>309</v>
      </c>
      <c r="B91" s="2" t="s">
        <v>13</v>
      </c>
      <c r="C91" s="2">
        <v>23</v>
      </c>
      <c r="D91" s="8">
        <v>42795</v>
      </c>
      <c r="E91" s="2" t="s">
        <v>14</v>
      </c>
      <c r="F91" s="2" t="s">
        <v>425</v>
      </c>
      <c r="G91" s="5" t="s">
        <v>15</v>
      </c>
      <c r="H91" s="9">
        <v>1.7205479452054795</v>
      </c>
      <c r="I91" s="9">
        <v>4.7178082191780817</v>
      </c>
      <c r="J91" s="3">
        <v>130000</v>
      </c>
      <c r="K91" s="3">
        <f t="shared" si="5"/>
        <v>19500</v>
      </c>
      <c r="L91" s="3">
        <f t="shared" si="6"/>
        <v>6500</v>
      </c>
      <c r="M91" s="3">
        <f t="shared" si="7"/>
        <v>156000</v>
      </c>
      <c r="N91" s="2">
        <v>4</v>
      </c>
      <c r="O91" s="2">
        <v>5</v>
      </c>
      <c r="P91" s="2">
        <v>5</v>
      </c>
      <c r="Q91" s="2">
        <v>4</v>
      </c>
      <c r="R91" s="2">
        <f t="shared" si="8"/>
        <v>4.5</v>
      </c>
      <c r="S91" s="2" t="str">
        <f t="shared" si="9"/>
        <v>Eligible</v>
      </c>
      <c r="T91" s="13" t="s">
        <v>377</v>
      </c>
      <c r="U91" s="42"/>
      <c r="V91" s="42"/>
    </row>
    <row r="92" spans="1:22" x14ac:dyDescent="0.25">
      <c r="A92" s="12" t="s">
        <v>109</v>
      </c>
      <c r="B92" s="2" t="s">
        <v>57</v>
      </c>
      <c r="C92" s="2">
        <v>18</v>
      </c>
      <c r="D92" s="8">
        <v>42795</v>
      </c>
      <c r="E92" s="2" t="s">
        <v>14</v>
      </c>
      <c r="F92" s="2" t="s">
        <v>426</v>
      </c>
      <c r="G92" s="2" t="s">
        <v>20</v>
      </c>
      <c r="H92" s="9">
        <v>1.7205479452054795</v>
      </c>
      <c r="I92" s="9">
        <v>3.7178082191780821</v>
      </c>
      <c r="J92" s="3">
        <v>55000</v>
      </c>
      <c r="K92" s="3">
        <f t="shared" si="5"/>
        <v>5500</v>
      </c>
      <c r="L92" s="3">
        <f t="shared" si="6"/>
        <v>2750</v>
      </c>
      <c r="M92" s="3">
        <f t="shared" si="7"/>
        <v>63250</v>
      </c>
      <c r="N92" s="2">
        <v>4</v>
      </c>
      <c r="O92" s="2">
        <v>3</v>
      </c>
      <c r="P92" s="2">
        <v>5</v>
      </c>
      <c r="Q92" s="2">
        <v>5</v>
      </c>
      <c r="R92" s="2">
        <f t="shared" si="8"/>
        <v>4.25</v>
      </c>
      <c r="S92" s="2" t="str">
        <f t="shared" si="9"/>
        <v>Eligible</v>
      </c>
      <c r="T92" s="13" t="s">
        <v>380</v>
      </c>
      <c r="U92" s="42"/>
      <c r="V92" s="42"/>
    </row>
    <row r="93" spans="1:22" x14ac:dyDescent="0.25">
      <c r="A93" s="12" t="s">
        <v>222</v>
      </c>
      <c r="B93" s="2" t="s">
        <v>57</v>
      </c>
      <c r="C93" s="2">
        <v>22</v>
      </c>
      <c r="D93" s="8">
        <v>42795</v>
      </c>
      <c r="E93" s="2" t="s">
        <v>14</v>
      </c>
      <c r="F93" s="2" t="s">
        <v>425</v>
      </c>
      <c r="G93" s="2" t="s">
        <v>26</v>
      </c>
      <c r="H93" s="9">
        <v>1.7205479452054795</v>
      </c>
      <c r="I93" s="9">
        <v>2.7178082191780821</v>
      </c>
      <c r="J93" s="3">
        <v>70000</v>
      </c>
      <c r="K93" s="3">
        <f t="shared" si="5"/>
        <v>10500</v>
      </c>
      <c r="L93" s="3">
        <f t="shared" si="6"/>
        <v>3500</v>
      </c>
      <c r="M93" s="3">
        <f t="shared" si="7"/>
        <v>84000</v>
      </c>
      <c r="N93" s="2">
        <v>5</v>
      </c>
      <c r="O93" s="2">
        <v>3</v>
      </c>
      <c r="P93" s="2">
        <v>5</v>
      </c>
      <c r="Q93" s="2">
        <v>5</v>
      </c>
      <c r="R93" s="2">
        <f t="shared" si="8"/>
        <v>4.5</v>
      </c>
      <c r="S93" s="2" t="str">
        <f t="shared" si="9"/>
        <v>Eligible</v>
      </c>
      <c r="T93" s="13" t="s">
        <v>379</v>
      </c>
      <c r="U93" s="42"/>
      <c r="V93" s="42"/>
    </row>
    <row r="94" spans="1:22" x14ac:dyDescent="0.25">
      <c r="A94" s="12" t="s">
        <v>177</v>
      </c>
      <c r="B94" s="2" t="s">
        <v>13</v>
      </c>
      <c r="C94" s="2">
        <v>42</v>
      </c>
      <c r="D94" s="8">
        <v>42795</v>
      </c>
      <c r="E94" s="2" t="s">
        <v>14</v>
      </c>
      <c r="F94" s="2" t="s">
        <v>426</v>
      </c>
      <c r="G94" s="5" t="s">
        <v>24</v>
      </c>
      <c r="H94" s="9">
        <v>1.7205479452054795</v>
      </c>
      <c r="I94" s="9">
        <v>7.7178082191780817</v>
      </c>
      <c r="J94" s="3">
        <v>250000</v>
      </c>
      <c r="K94" s="3">
        <f t="shared" si="5"/>
        <v>25000</v>
      </c>
      <c r="L94" s="3">
        <f t="shared" si="6"/>
        <v>12500</v>
      </c>
      <c r="M94" s="3">
        <f t="shared" si="7"/>
        <v>287500</v>
      </c>
      <c r="N94" s="2">
        <v>5</v>
      </c>
      <c r="O94" s="2">
        <v>4</v>
      </c>
      <c r="P94" s="2">
        <v>5</v>
      </c>
      <c r="Q94" s="2">
        <v>3</v>
      </c>
      <c r="R94" s="2">
        <f t="shared" si="8"/>
        <v>4.25</v>
      </c>
      <c r="S94" s="2" t="str">
        <f t="shared" si="9"/>
        <v>Eligible</v>
      </c>
      <c r="T94" s="13" t="s">
        <v>377</v>
      </c>
      <c r="U94" s="42"/>
      <c r="V94" s="42"/>
    </row>
    <row r="95" spans="1:22" x14ac:dyDescent="0.25">
      <c r="A95" s="12" t="s">
        <v>248</v>
      </c>
      <c r="B95" s="2" t="s">
        <v>57</v>
      </c>
      <c r="C95" s="2">
        <v>19</v>
      </c>
      <c r="D95" s="8">
        <v>42767</v>
      </c>
      <c r="E95" s="2" t="s">
        <v>14</v>
      </c>
      <c r="F95" s="2" t="s">
        <v>425</v>
      </c>
      <c r="G95" s="2" t="s">
        <v>18</v>
      </c>
      <c r="H95" s="9">
        <v>1.7972602739726027</v>
      </c>
      <c r="I95" s="9">
        <v>3.7945205479452055</v>
      </c>
      <c r="J95" s="3">
        <v>65000</v>
      </c>
      <c r="K95" s="3">
        <f t="shared" si="5"/>
        <v>6500</v>
      </c>
      <c r="L95" s="3">
        <f t="shared" si="6"/>
        <v>3250</v>
      </c>
      <c r="M95" s="3">
        <f t="shared" si="7"/>
        <v>74750</v>
      </c>
      <c r="N95" s="2">
        <v>4</v>
      </c>
      <c r="O95" s="2">
        <v>5</v>
      </c>
      <c r="P95" s="2">
        <v>4</v>
      </c>
      <c r="Q95" s="2">
        <v>4</v>
      </c>
      <c r="R95" s="2">
        <f t="shared" si="8"/>
        <v>4.25</v>
      </c>
      <c r="S95" s="2" t="str">
        <f t="shared" si="9"/>
        <v>Eligible</v>
      </c>
      <c r="T95" s="13" t="s">
        <v>377</v>
      </c>
      <c r="U95" s="42"/>
      <c r="V95" s="42"/>
    </row>
    <row r="96" spans="1:22" x14ac:dyDescent="0.25">
      <c r="A96" s="12" t="s">
        <v>163</v>
      </c>
      <c r="B96" s="2" t="s">
        <v>57</v>
      </c>
      <c r="C96" s="2">
        <v>20</v>
      </c>
      <c r="D96" s="8">
        <v>42767</v>
      </c>
      <c r="E96" s="2" t="s">
        <v>14</v>
      </c>
      <c r="F96" s="2" t="s">
        <v>425</v>
      </c>
      <c r="G96" s="2" t="s">
        <v>15</v>
      </c>
      <c r="H96" s="9">
        <v>1.7972602739726027</v>
      </c>
      <c r="I96" s="9">
        <v>3.7945205479452055</v>
      </c>
      <c r="J96" s="3">
        <v>45000</v>
      </c>
      <c r="K96" s="3">
        <f t="shared" si="5"/>
        <v>6750</v>
      </c>
      <c r="L96" s="3">
        <f t="shared" si="6"/>
        <v>2250</v>
      </c>
      <c r="M96" s="3">
        <f t="shared" si="7"/>
        <v>54000</v>
      </c>
      <c r="N96" s="2">
        <v>5</v>
      </c>
      <c r="O96" s="2">
        <v>5</v>
      </c>
      <c r="P96" s="2">
        <v>3</v>
      </c>
      <c r="Q96" s="2">
        <v>5</v>
      </c>
      <c r="R96" s="2">
        <f t="shared" si="8"/>
        <v>4.5</v>
      </c>
      <c r="S96" s="2" t="str">
        <f t="shared" si="9"/>
        <v>Eligible</v>
      </c>
      <c r="T96" s="13" t="s">
        <v>379</v>
      </c>
      <c r="U96" s="42" t="s">
        <v>432</v>
      </c>
      <c r="V96" s="42"/>
    </row>
    <row r="97" spans="1:22" x14ac:dyDescent="0.25">
      <c r="A97" s="12" t="s">
        <v>44</v>
      </c>
      <c r="B97" s="2" t="s">
        <v>13</v>
      </c>
      <c r="C97" s="2">
        <v>18</v>
      </c>
      <c r="D97" s="8">
        <v>42767</v>
      </c>
      <c r="E97" s="2" t="s">
        <v>14</v>
      </c>
      <c r="F97" s="2" t="s">
        <v>426</v>
      </c>
      <c r="G97" s="2" t="s">
        <v>24</v>
      </c>
      <c r="H97" s="9">
        <v>1.7972602739726027</v>
      </c>
      <c r="I97" s="9">
        <v>4.794520547945206</v>
      </c>
      <c r="J97" s="3">
        <v>40000</v>
      </c>
      <c r="K97" s="3">
        <f t="shared" si="5"/>
        <v>4000</v>
      </c>
      <c r="L97" s="3">
        <f t="shared" si="6"/>
        <v>2000</v>
      </c>
      <c r="M97" s="3">
        <f t="shared" si="7"/>
        <v>46000</v>
      </c>
      <c r="N97" s="2">
        <v>4</v>
      </c>
      <c r="O97" s="2">
        <v>5</v>
      </c>
      <c r="P97" s="2">
        <v>5</v>
      </c>
      <c r="Q97" s="2">
        <v>3</v>
      </c>
      <c r="R97" s="2">
        <f t="shared" si="8"/>
        <v>4.25</v>
      </c>
      <c r="S97" s="2" t="str">
        <f t="shared" si="9"/>
        <v>Eligible</v>
      </c>
      <c r="T97" s="13" t="s">
        <v>379</v>
      </c>
      <c r="U97" s="42"/>
      <c r="V97" s="42"/>
    </row>
    <row r="98" spans="1:22" x14ac:dyDescent="0.25">
      <c r="A98" s="12" t="s">
        <v>79</v>
      </c>
      <c r="B98" s="2" t="s">
        <v>57</v>
      </c>
      <c r="C98" s="2">
        <v>21</v>
      </c>
      <c r="D98" s="8">
        <v>42767</v>
      </c>
      <c r="E98" s="2" t="s">
        <v>14</v>
      </c>
      <c r="F98" s="2" t="s">
        <v>425</v>
      </c>
      <c r="G98" s="2" t="s">
        <v>16</v>
      </c>
      <c r="H98" s="9">
        <v>1.7972602739726027</v>
      </c>
      <c r="I98" s="9">
        <v>3.7945205479452055</v>
      </c>
      <c r="J98" s="3">
        <v>65000</v>
      </c>
      <c r="K98" s="3">
        <f t="shared" si="5"/>
        <v>9750</v>
      </c>
      <c r="L98" s="3">
        <f t="shared" si="6"/>
        <v>3250</v>
      </c>
      <c r="M98" s="3">
        <f t="shared" si="7"/>
        <v>78000</v>
      </c>
      <c r="N98" s="2">
        <v>5</v>
      </c>
      <c r="O98" s="2">
        <v>5</v>
      </c>
      <c r="P98" s="2">
        <v>3</v>
      </c>
      <c r="Q98" s="2">
        <v>5</v>
      </c>
      <c r="R98" s="2">
        <f t="shared" si="8"/>
        <v>4.5</v>
      </c>
      <c r="S98" s="2" t="str">
        <f t="shared" si="9"/>
        <v>Eligible</v>
      </c>
      <c r="T98" s="13" t="s">
        <v>377</v>
      </c>
      <c r="U98" s="42"/>
      <c r="V98" s="42"/>
    </row>
    <row r="99" spans="1:22" x14ac:dyDescent="0.25">
      <c r="A99" s="12" t="s">
        <v>103</v>
      </c>
      <c r="B99" s="2" t="s">
        <v>57</v>
      </c>
      <c r="C99" s="2">
        <v>19</v>
      </c>
      <c r="D99" s="8">
        <v>42767</v>
      </c>
      <c r="E99" s="2" t="s">
        <v>14</v>
      </c>
      <c r="F99" s="2" t="s">
        <v>425</v>
      </c>
      <c r="G99" s="2" t="s">
        <v>25</v>
      </c>
      <c r="H99" s="9">
        <v>1.7972602739726027</v>
      </c>
      <c r="I99" s="9">
        <v>3.7945205479452055</v>
      </c>
      <c r="J99" s="3">
        <v>40000</v>
      </c>
      <c r="K99" s="3">
        <f t="shared" si="5"/>
        <v>4000</v>
      </c>
      <c r="L99" s="3">
        <f t="shared" si="6"/>
        <v>2000</v>
      </c>
      <c r="M99" s="3">
        <f t="shared" si="7"/>
        <v>46000</v>
      </c>
      <c r="N99" s="2">
        <v>5</v>
      </c>
      <c r="O99" s="2">
        <v>5</v>
      </c>
      <c r="P99" s="2">
        <v>3</v>
      </c>
      <c r="Q99" s="2">
        <v>3</v>
      </c>
      <c r="R99" s="2">
        <f t="shared" si="8"/>
        <v>4</v>
      </c>
      <c r="S99" s="2" t="str">
        <f t="shared" si="9"/>
        <v>Non Eligible</v>
      </c>
      <c r="T99" s="13" t="s">
        <v>377</v>
      </c>
      <c r="U99" s="42"/>
      <c r="V99" s="42"/>
    </row>
    <row r="100" spans="1:22" x14ac:dyDescent="0.25">
      <c r="A100" s="12" t="s">
        <v>367</v>
      </c>
      <c r="B100" s="2" t="s">
        <v>13</v>
      </c>
      <c r="C100" s="2">
        <v>39</v>
      </c>
      <c r="D100" s="8">
        <v>42767</v>
      </c>
      <c r="E100" s="2" t="s">
        <v>14</v>
      </c>
      <c r="F100" s="2" t="s">
        <v>426</v>
      </c>
      <c r="G100" s="5" t="s">
        <v>25</v>
      </c>
      <c r="H100" s="9">
        <v>1.7972602739726027</v>
      </c>
      <c r="I100" s="9">
        <v>10.794520547945206</v>
      </c>
      <c r="J100" s="3">
        <v>260000</v>
      </c>
      <c r="K100" s="3">
        <f t="shared" si="5"/>
        <v>39000</v>
      </c>
      <c r="L100" s="3">
        <f t="shared" si="6"/>
        <v>13000</v>
      </c>
      <c r="M100" s="3">
        <f t="shared" si="7"/>
        <v>312000</v>
      </c>
      <c r="N100" s="2">
        <v>5</v>
      </c>
      <c r="O100" s="2">
        <v>5</v>
      </c>
      <c r="P100" s="2">
        <v>5</v>
      </c>
      <c r="Q100" s="2">
        <v>4</v>
      </c>
      <c r="R100" s="2">
        <f t="shared" si="8"/>
        <v>4.75</v>
      </c>
      <c r="S100" s="2" t="str">
        <f t="shared" si="9"/>
        <v>Eligible</v>
      </c>
      <c r="T100" s="13" t="s">
        <v>377</v>
      </c>
      <c r="U100" s="42"/>
      <c r="V100" s="42"/>
    </row>
    <row r="101" spans="1:22" x14ac:dyDescent="0.25">
      <c r="A101" s="12" t="s">
        <v>313</v>
      </c>
      <c r="B101" s="2" t="s">
        <v>13</v>
      </c>
      <c r="C101" s="2">
        <v>26</v>
      </c>
      <c r="D101" s="8">
        <v>42767</v>
      </c>
      <c r="E101" s="2" t="s">
        <v>14</v>
      </c>
      <c r="F101" s="2" t="s">
        <v>425</v>
      </c>
      <c r="G101" s="5" t="s">
        <v>23</v>
      </c>
      <c r="H101" s="9">
        <v>1.7972602739726027</v>
      </c>
      <c r="I101" s="9">
        <v>4.794520547945206</v>
      </c>
      <c r="J101" s="3">
        <v>130000</v>
      </c>
      <c r="K101" s="3">
        <f t="shared" si="5"/>
        <v>6500</v>
      </c>
      <c r="L101" s="3">
        <f t="shared" si="6"/>
        <v>6500</v>
      </c>
      <c r="M101" s="3">
        <f t="shared" si="7"/>
        <v>143000</v>
      </c>
      <c r="N101" s="2">
        <v>3</v>
      </c>
      <c r="O101" s="2">
        <v>5</v>
      </c>
      <c r="P101" s="2">
        <v>4</v>
      </c>
      <c r="Q101" s="2">
        <v>3</v>
      </c>
      <c r="R101" s="2">
        <f t="shared" si="8"/>
        <v>3.75</v>
      </c>
      <c r="S101" s="2" t="str">
        <f t="shared" si="9"/>
        <v>Non Eligible</v>
      </c>
      <c r="T101" s="13" t="s">
        <v>377</v>
      </c>
      <c r="U101" s="42"/>
      <c r="V101" s="42"/>
    </row>
    <row r="102" spans="1:22" x14ac:dyDescent="0.25">
      <c r="A102" s="12" t="s">
        <v>184</v>
      </c>
      <c r="B102" s="2" t="s">
        <v>13</v>
      </c>
      <c r="C102" s="2">
        <v>19</v>
      </c>
      <c r="D102" s="8">
        <v>42736</v>
      </c>
      <c r="E102" s="2" t="s">
        <v>14</v>
      </c>
      <c r="F102" s="2" t="s">
        <v>426</v>
      </c>
      <c r="G102" s="2" t="s">
        <v>16</v>
      </c>
      <c r="H102" s="9">
        <v>1.8821917808219177</v>
      </c>
      <c r="I102" s="9">
        <v>3.8794520547945206</v>
      </c>
      <c r="J102" s="3">
        <v>45000</v>
      </c>
      <c r="K102" s="3">
        <f t="shared" si="5"/>
        <v>6750</v>
      </c>
      <c r="L102" s="3">
        <f t="shared" si="6"/>
        <v>2250</v>
      </c>
      <c r="M102" s="3">
        <f t="shared" si="7"/>
        <v>54000</v>
      </c>
      <c r="N102" s="2">
        <v>3</v>
      </c>
      <c r="O102" s="2">
        <v>5</v>
      </c>
      <c r="P102" s="2">
        <v>5</v>
      </c>
      <c r="Q102" s="2">
        <v>5</v>
      </c>
      <c r="R102" s="2">
        <f t="shared" si="8"/>
        <v>4.5</v>
      </c>
      <c r="S102" s="2" t="str">
        <f t="shared" si="9"/>
        <v>Eligible</v>
      </c>
      <c r="T102" s="13" t="s">
        <v>379</v>
      </c>
      <c r="U102" s="42"/>
      <c r="V102" s="42" t="s">
        <v>432</v>
      </c>
    </row>
    <row r="103" spans="1:22" x14ac:dyDescent="0.25">
      <c r="A103" s="12" t="s">
        <v>86</v>
      </c>
      <c r="B103" s="2" t="s">
        <v>57</v>
      </c>
      <c r="C103" s="2">
        <v>21</v>
      </c>
      <c r="D103" s="8">
        <v>42736</v>
      </c>
      <c r="E103" s="2" t="s">
        <v>14</v>
      </c>
      <c r="F103" s="2" t="s">
        <v>425</v>
      </c>
      <c r="G103" s="2" t="s">
        <v>25</v>
      </c>
      <c r="H103" s="9">
        <v>1.8821917808219177</v>
      </c>
      <c r="I103" s="9">
        <v>2.8794520547945206</v>
      </c>
      <c r="J103" s="3">
        <v>40000</v>
      </c>
      <c r="K103" s="3">
        <f t="shared" si="5"/>
        <v>6000</v>
      </c>
      <c r="L103" s="3">
        <f t="shared" si="6"/>
        <v>2000</v>
      </c>
      <c r="M103" s="3">
        <f t="shared" si="7"/>
        <v>48000</v>
      </c>
      <c r="N103" s="2">
        <v>5</v>
      </c>
      <c r="O103" s="2">
        <v>4</v>
      </c>
      <c r="P103" s="2">
        <v>5</v>
      </c>
      <c r="Q103" s="2">
        <v>5</v>
      </c>
      <c r="R103" s="2">
        <f t="shared" si="8"/>
        <v>4.75</v>
      </c>
      <c r="S103" s="2" t="str">
        <f t="shared" si="9"/>
        <v>Eligible</v>
      </c>
      <c r="T103" s="13" t="s">
        <v>377</v>
      </c>
      <c r="U103" s="42"/>
      <c r="V103" s="42"/>
    </row>
    <row r="104" spans="1:22" x14ac:dyDescent="0.25">
      <c r="A104" s="12" t="s">
        <v>58</v>
      </c>
      <c r="B104" s="2" t="s">
        <v>57</v>
      </c>
      <c r="C104" s="2">
        <v>21</v>
      </c>
      <c r="D104" s="8">
        <v>42736</v>
      </c>
      <c r="E104" s="2" t="s">
        <v>14</v>
      </c>
      <c r="F104" s="2" t="s">
        <v>426</v>
      </c>
      <c r="G104" s="2" t="s">
        <v>19</v>
      </c>
      <c r="H104" s="9">
        <v>1.8821917808219177</v>
      </c>
      <c r="I104" s="9">
        <v>3.8794520547945206</v>
      </c>
      <c r="J104" s="3">
        <v>40000</v>
      </c>
      <c r="K104" s="3">
        <f t="shared" si="5"/>
        <v>4000</v>
      </c>
      <c r="L104" s="3">
        <f t="shared" si="6"/>
        <v>2000</v>
      </c>
      <c r="M104" s="3">
        <f t="shared" si="7"/>
        <v>46000</v>
      </c>
      <c r="N104" s="2">
        <v>5</v>
      </c>
      <c r="O104" s="2">
        <v>3</v>
      </c>
      <c r="P104" s="2">
        <v>4</v>
      </c>
      <c r="Q104" s="2">
        <v>5</v>
      </c>
      <c r="R104" s="2">
        <f t="shared" si="8"/>
        <v>4.25</v>
      </c>
      <c r="S104" s="2" t="str">
        <f t="shared" si="9"/>
        <v>Eligible</v>
      </c>
      <c r="T104" s="13" t="s">
        <v>377</v>
      </c>
      <c r="U104" s="42"/>
      <c r="V104" s="42"/>
    </row>
    <row r="105" spans="1:22" x14ac:dyDescent="0.25">
      <c r="A105" s="12" t="s">
        <v>183</v>
      </c>
      <c r="B105" s="2" t="s">
        <v>13</v>
      </c>
      <c r="C105" s="2">
        <v>21</v>
      </c>
      <c r="D105" s="8">
        <v>42736</v>
      </c>
      <c r="E105" s="2" t="s">
        <v>14</v>
      </c>
      <c r="F105" s="2" t="s">
        <v>425</v>
      </c>
      <c r="G105" s="2" t="s">
        <v>16</v>
      </c>
      <c r="H105" s="9">
        <v>1.8821917808219177</v>
      </c>
      <c r="I105" s="9">
        <v>3.8794520547945206</v>
      </c>
      <c r="J105" s="3">
        <v>50000</v>
      </c>
      <c r="K105" s="3">
        <f t="shared" si="5"/>
        <v>5000</v>
      </c>
      <c r="L105" s="3">
        <f t="shared" si="6"/>
        <v>2500</v>
      </c>
      <c r="M105" s="3">
        <f t="shared" si="7"/>
        <v>57500</v>
      </c>
      <c r="N105" s="2">
        <v>3</v>
      </c>
      <c r="O105" s="2">
        <v>5</v>
      </c>
      <c r="P105" s="2">
        <v>5</v>
      </c>
      <c r="Q105" s="2">
        <v>4</v>
      </c>
      <c r="R105" s="2">
        <f t="shared" si="8"/>
        <v>4.25</v>
      </c>
      <c r="S105" s="2" t="str">
        <f t="shared" si="9"/>
        <v>Eligible</v>
      </c>
      <c r="T105" s="13" t="s">
        <v>377</v>
      </c>
      <c r="U105" s="42"/>
      <c r="V105" s="42"/>
    </row>
    <row r="106" spans="1:22" x14ac:dyDescent="0.25">
      <c r="A106" s="12" t="s">
        <v>90</v>
      </c>
      <c r="B106" s="2" t="s">
        <v>57</v>
      </c>
      <c r="C106" s="2">
        <v>22</v>
      </c>
      <c r="D106" s="8">
        <v>42736</v>
      </c>
      <c r="E106" s="2" t="s">
        <v>14</v>
      </c>
      <c r="F106" s="2" t="s">
        <v>425</v>
      </c>
      <c r="G106" s="2" t="s">
        <v>25</v>
      </c>
      <c r="H106" s="9">
        <v>1.8821917808219177</v>
      </c>
      <c r="I106" s="9">
        <v>2.8794520547945206</v>
      </c>
      <c r="J106" s="3">
        <v>45000</v>
      </c>
      <c r="K106" s="3">
        <f t="shared" si="5"/>
        <v>2250</v>
      </c>
      <c r="L106" s="3">
        <f t="shared" si="6"/>
        <v>2250</v>
      </c>
      <c r="M106" s="3">
        <f t="shared" si="7"/>
        <v>49500</v>
      </c>
      <c r="N106" s="2">
        <v>4</v>
      </c>
      <c r="O106" s="2">
        <v>4</v>
      </c>
      <c r="P106" s="2">
        <v>3</v>
      </c>
      <c r="Q106" s="2">
        <v>4</v>
      </c>
      <c r="R106" s="2">
        <f t="shared" si="8"/>
        <v>3.75</v>
      </c>
      <c r="S106" s="2" t="str">
        <f t="shared" si="9"/>
        <v>Non Eligible</v>
      </c>
      <c r="T106" s="13" t="s">
        <v>379</v>
      </c>
      <c r="U106" s="42" t="s">
        <v>432</v>
      </c>
      <c r="V106" s="42"/>
    </row>
    <row r="107" spans="1:22" x14ac:dyDescent="0.25">
      <c r="A107" s="12" t="s">
        <v>180</v>
      </c>
      <c r="B107" s="2" t="s">
        <v>13</v>
      </c>
      <c r="C107" s="2">
        <v>37</v>
      </c>
      <c r="D107" s="8">
        <v>42736</v>
      </c>
      <c r="E107" s="2" t="s">
        <v>14</v>
      </c>
      <c r="F107" s="2" t="s">
        <v>425</v>
      </c>
      <c r="G107" s="5" t="s">
        <v>22</v>
      </c>
      <c r="H107" s="9">
        <v>1.8821917808219177</v>
      </c>
      <c r="I107" s="9">
        <v>5.8794520547945206</v>
      </c>
      <c r="J107" s="3">
        <v>210000</v>
      </c>
      <c r="K107" s="3">
        <f t="shared" si="5"/>
        <v>10500</v>
      </c>
      <c r="L107" s="3">
        <f t="shared" si="6"/>
        <v>10500</v>
      </c>
      <c r="M107" s="3">
        <f t="shared" si="7"/>
        <v>231000</v>
      </c>
      <c r="N107" s="2">
        <v>5</v>
      </c>
      <c r="O107" s="2">
        <v>3</v>
      </c>
      <c r="P107" s="2">
        <v>5</v>
      </c>
      <c r="Q107" s="2">
        <v>2</v>
      </c>
      <c r="R107" s="2">
        <f t="shared" si="8"/>
        <v>3.75</v>
      </c>
      <c r="S107" s="2" t="str">
        <f t="shared" si="9"/>
        <v>Non Eligible</v>
      </c>
      <c r="T107" s="13" t="s">
        <v>377</v>
      </c>
      <c r="U107" s="42"/>
      <c r="V107" s="42"/>
    </row>
    <row r="108" spans="1:22" x14ac:dyDescent="0.25">
      <c r="A108" s="12" t="s">
        <v>143</v>
      </c>
      <c r="B108" s="2" t="s">
        <v>57</v>
      </c>
      <c r="C108" s="2">
        <v>19</v>
      </c>
      <c r="D108" s="8">
        <v>42736</v>
      </c>
      <c r="E108" s="2" t="s">
        <v>14</v>
      </c>
      <c r="F108" s="2" t="s">
        <v>425</v>
      </c>
      <c r="G108" s="2" t="s">
        <v>15</v>
      </c>
      <c r="H108" s="9">
        <v>1.8821917808219177</v>
      </c>
      <c r="I108" s="9">
        <v>3.8794520547945206</v>
      </c>
      <c r="J108" s="3">
        <v>55000</v>
      </c>
      <c r="K108" s="3">
        <f t="shared" si="5"/>
        <v>5500</v>
      </c>
      <c r="L108" s="3">
        <f t="shared" si="6"/>
        <v>2750</v>
      </c>
      <c r="M108" s="3">
        <f t="shared" si="7"/>
        <v>63250</v>
      </c>
      <c r="N108" s="2">
        <v>4</v>
      </c>
      <c r="O108" s="2">
        <v>3</v>
      </c>
      <c r="P108" s="2">
        <v>4</v>
      </c>
      <c r="Q108" s="2">
        <v>5</v>
      </c>
      <c r="R108" s="2">
        <f t="shared" si="8"/>
        <v>4</v>
      </c>
      <c r="S108" s="2" t="str">
        <f t="shared" si="9"/>
        <v>Non Eligible</v>
      </c>
      <c r="T108" s="13" t="s">
        <v>379</v>
      </c>
      <c r="U108" s="42"/>
      <c r="V108" s="42"/>
    </row>
    <row r="109" spans="1:22" x14ac:dyDescent="0.25">
      <c r="A109" s="12" t="s">
        <v>170</v>
      </c>
      <c r="B109" s="2" t="s">
        <v>13</v>
      </c>
      <c r="C109" s="2">
        <v>21</v>
      </c>
      <c r="D109" s="8">
        <v>42736</v>
      </c>
      <c r="E109" s="2" t="s">
        <v>14</v>
      </c>
      <c r="F109" s="2" t="s">
        <v>426</v>
      </c>
      <c r="G109" s="2" t="s">
        <v>16</v>
      </c>
      <c r="H109" s="9">
        <v>1.8821917808219177</v>
      </c>
      <c r="I109" s="9">
        <v>2.8794520547945206</v>
      </c>
      <c r="J109" s="3">
        <v>45000</v>
      </c>
      <c r="K109" s="3">
        <f t="shared" si="5"/>
        <v>6750</v>
      </c>
      <c r="L109" s="3">
        <f t="shared" si="6"/>
        <v>2250</v>
      </c>
      <c r="M109" s="3">
        <f t="shared" si="7"/>
        <v>54000</v>
      </c>
      <c r="N109" s="2">
        <v>5</v>
      </c>
      <c r="O109" s="2">
        <v>5</v>
      </c>
      <c r="P109" s="2">
        <v>5</v>
      </c>
      <c r="Q109" s="2">
        <v>5</v>
      </c>
      <c r="R109" s="2">
        <f t="shared" si="8"/>
        <v>5</v>
      </c>
      <c r="S109" s="2" t="str">
        <f t="shared" si="9"/>
        <v>Eligible</v>
      </c>
      <c r="T109" s="13" t="s">
        <v>377</v>
      </c>
      <c r="U109" s="42"/>
      <c r="V109" s="42"/>
    </row>
    <row r="110" spans="1:22" x14ac:dyDescent="0.25">
      <c r="A110" s="12" t="s">
        <v>145</v>
      </c>
      <c r="B110" s="2" t="s">
        <v>57</v>
      </c>
      <c r="C110" s="2">
        <v>22</v>
      </c>
      <c r="D110" s="8">
        <v>42736</v>
      </c>
      <c r="E110" s="2" t="s">
        <v>14</v>
      </c>
      <c r="F110" s="2" t="s">
        <v>425</v>
      </c>
      <c r="G110" s="2" t="s">
        <v>15</v>
      </c>
      <c r="H110" s="9">
        <v>1.8821917808219177</v>
      </c>
      <c r="I110" s="9">
        <v>2.8794520547945206</v>
      </c>
      <c r="J110" s="3">
        <v>70000</v>
      </c>
      <c r="K110" s="3">
        <f t="shared" si="5"/>
        <v>3500</v>
      </c>
      <c r="L110" s="3">
        <f t="shared" si="6"/>
        <v>3500</v>
      </c>
      <c r="M110" s="3">
        <f t="shared" si="7"/>
        <v>77000</v>
      </c>
      <c r="N110" s="2">
        <v>3</v>
      </c>
      <c r="O110" s="2">
        <v>4</v>
      </c>
      <c r="P110" s="2">
        <v>3</v>
      </c>
      <c r="Q110" s="2">
        <v>4</v>
      </c>
      <c r="R110" s="2">
        <f t="shared" si="8"/>
        <v>3.5</v>
      </c>
      <c r="S110" s="2" t="str">
        <f t="shared" si="9"/>
        <v>Non Eligible</v>
      </c>
      <c r="T110" s="13" t="s">
        <v>377</v>
      </c>
      <c r="U110" s="42"/>
      <c r="V110" s="42"/>
    </row>
    <row r="111" spans="1:22" x14ac:dyDescent="0.25">
      <c r="A111" s="12" t="s">
        <v>82</v>
      </c>
      <c r="B111" s="2" t="s">
        <v>57</v>
      </c>
      <c r="C111" s="2">
        <v>21</v>
      </c>
      <c r="D111" s="8">
        <v>42736</v>
      </c>
      <c r="E111" s="2" t="s">
        <v>14</v>
      </c>
      <c r="F111" s="2" t="s">
        <v>425</v>
      </c>
      <c r="G111" s="2" t="s">
        <v>16</v>
      </c>
      <c r="H111" s="9">
        <v>1.8821917808219177</v>
      </c>
      <c r="I111" s="9">
        <v>2.8794520547945206</v>
      </c>
      <c r="J111" s="3">
        <v>70000</v>
      </c>
      <c r="K111" s="3">
        <f t="shared" si="5"/>
        <v>10500</v>
      </c>
      <c r="L111" s="3">
        <f t="shared" si="6"/>
        <v>3500</v>
      </c>
      <c r="M111" s="3">
        <f t="shared" si="7"/>
        <v>84000</v>
      </c>
      <c r="N111" s="2">
        <v>5</v>
      </c>
      <c r="O111" s="2">
        <v>5</v>
      </c>
      <c r="P111" s="2">
        <v>5</v>
      </c>
      <c r="Q111" s="2">
        <v>4</v>
      </c>
      <c r="R111" s="2">
        <f t="shared" si="8"/>
        <v>4.75</v>
      </c>
      <c r="S111" s="2" t="str">
        <f t="shared" si="9"/>
        <v>Eligible</v>
      </c>
      <c r="T111" s="13" t="s">
        <v>379</v>
      </c>
      <c r="U111" s="42"/>
      <c r="V111" s="42"/>
    </row>
    <row r="112" spans="1:22" x14ac:dyDescent="0.25">
      <c r="A112" s="12" t="s">
        <v>52</v>
      </c>
      <c r="B112" s="2" t="s">
        <v>13</v>
      </c>
      <c r="C112" s="2">
        <v>22</v>
      </c>
      <c r="D112" s="8">
        <v>42736</v>
      </c>
      <c r="E112" s="2" t="s">
        <v>62</v>
      </c>
      <c r="F112" s="2" t="s">
        <v>425</v>
      </c>
      <c r="G112" s="2" t="s">
        <v>22</v>
      </c>
      <c r="H112" s="9">
        <v>1.8821917808219177</v>
      </c>
      <c r="I112" s="9">
        <v>3.8794520547945206</v>
      </c>
      <c r="J112" s="3">
        <v>45000</v>
      </c>
      <c r="K112" s="3">
        <f t="shared" si="5"/>
        <v>6750</v>
      </c>
      <c r="L112" s="3">
        <f t="shared" si="6"/>
        <v>2250</v>
      </c>
      <c r="M112" s="3">
        <f t="shared" si="7"/>
        <v>54000</v>
      </c>
      <c r="N112" s="2">
        <v>5</v>
      </c>
      <c r="O112" s="2">
        <v>4</v>
      </c>
      <c r="P112" s="2">
        <v>5</v>
      </c>
      <c r="Q112" s="2">
        <v>5</v>
      </c>
      <c r="R112" s="2">
        <f t="shared" si="8"/>
        <v>4.75</v>
      </c>
      <c r="S112" s="2" t="str">
        <f t="shared" si="9"/>
        <v>Eligible</v>
      </c>
      <c r="T112" s="13" t="s">
        <v>377</v>
      </c>
      <c r="U112" s="42"/>
      <c r="V112" s="42"/>
    </row>
    <row r="113" spans="1:22" x14ac:dyDescent="0.25">
      <c r="A113" s="12" t="s">
        <v>300</v>
      </c>
      <c r="B113" s="2" t="s">
        <v>13</v>
      </c>
      <c r="C113" s="2">
        <v>25</v>
      </c>
      <c r="D113" s="8">
        <v>42736</v>
      </c>
      <c r="E113" s="2" t="s">
        <v>14</v>
      </c>
      <c r="F113" s="2" t="s">
        <v>425</v>
      </c>
      <c r="G113" s="5" t="s">
        <v>22</v>
      </c>
      <c r="H113" s="9">
        <v>1.8821917808219177</v>
      </c>
      <c r="I113" s="9">
        <v>2.8794520547945206</v>
      </c>
      <c r="J113" s="3">
        <v>110000</v>
      </c>
      <c r="K113" s="3">
        <f t="shared" si="5"/>
        <v>16500</v>
      </c>
      <c r="L113" s="3">
        <f t="shared" si="6"/>
        <v>5500</v>
      </c>
      <c r="M113" s="3">
        <f t="shared" si="7"/>
        <v>132000</v>
      </c>
      <c r="N113" s="2">
        <v>5</v>
      </c>
      <c r="O113" s="2">
        <v>5</v>
      </c>
      <c r="P113" s="2">
        <v>5</v>
      </c>
      <c r="Q113" s="2">
        <v>5</v>
      </c>
      <c r="R113" s="2">
        <f t="shared" si="8"/>
        <v>5</v>
      </c>
      <c r="S113" s="2" t="str">
        <f t="shared" si="9"/>
        <v>Eligible</v>
      </c>
      <c r="T113" s="13" t="s">
        <v>379</v>
      </c>
      <c r="U113" s="42"/>
      <c r="V113" s="42"/>
    </row>
    <row r="114" spans="1:22" x14ac:dyDescent="0.25">
      <c r="A114" s="12" t="s">
        <v>203</v>
      </c>
      <c r="B114" s="2" t="s">
        <v>57</v>
      </c>
      <c r="C114" s="2">
        <v>22</v>
      </c>
      <c r="D114" s="8">
        <v>42705</v>
      </c>
      <c r="E114" s="2" t="s">
        <v>14</v>
      </c>
      <c r="F114" s="2" t="s">
        <v>425</v>
      </c>
      <c r="G114" s="2" t="s">
        <v>15</v>
      </c>
      <c r="H114" s="9">
        <v>1.9671232876712328</v>
      </c>
      <c r="I114" s="9">
        <v>2.9643835616438357</v>
      </c>
      <c r="J114" s="3">
        <v>60000</v>
      </c>
      <c r="K114" s="3">
        <f t="shared" si="5"/>
        <v>3000</v>
      </c>
      <c r="L114" s="3">
        <f t="shared" si="6"/>
        <v>3000</v>
      </c>
      <c r="M114" s="3">
        <f t="shared" si="7"/>
        <v>66000</v>
      </c>
      <c r="N114" s="2">
        <v>5</v>
      </c>
      <c r="O114" s="2">
        <v>3</v>
      </c>
      <c r="P114" s="2">
        <v>1</v>
      </c>
      <c r="Q114" s="2">
        <v>5</v>
      </c>
      <c r="R114" s="2">
        <f t="shared" si="8"/>
        <v>3.5</v>
      </c>
      <c r="S114" s="2" t="str">
        <f t="shared" si="9"/>
        <v>Non Eligible</v>
      </c>
      <c r="T114" s="13" t="s">
        <v>379</v>
      </c>
      <c r="U114" s="42"/>
      <c r="V114" s="42"/>
    </row>
    <row r="115" spans="1:22" x14ac:dyDescent="0.25">
      <c r="A115" s="12" t="s">
        <v>326</v>
      </c>
      <c r="B115" s="2" t="s">
        <v>13</v>
      </c>
      <c r="C115" s="2">
        <v>34</v>
      </c>
      <c r="D115" s="8">
        <v>42705</v>
      </c>
      <c r="E115" s="2" t="s">
        <v>14</v>
      </c>
      <c r="F115" s="2" t="s">
        <v>425</v>
      </c>
      <c r="G115" s="5" t="s">
        <v>16</v>
      </c>
      <c r="H115" s="9">
        <v>1.9671232876712328</v>
      </c>
      <c r="I115" s="9">
        <v>7.9643835616438352</v>
      </c>
      <c r="J115" s="3">
        <v>140000</v>
      </c>
      <c r="K115" s="3">
        <f t="shared" si="5"/>
        <v>14000</v>
      </c>
      <c r="L115" s="3">
        <f t="shared" si="6"/>
        <v>7000</v>
      </c>
      <c r="M115" s="3">
        <f t="shared" si="7"/>
        <v>161000</v>
      </c>
      <c r="N115" s="2">
        <v>3</v>
      </c>
      <c r="O115" s="2">
        <v>4</v>
      </c>
      <c r="P115" s="2">
        <v>5</v>
      </c>
      <c r="Q115" s="2">
        <v>4</v>
      </c>
      <c r="R115" s="2">
        <f t="shared" si="8"/>
        <v>4</v>
      </c>
      <c r="S115" s="2" t="str">
        <f t="shared" si="9"/>
        <v>Non Eligible</v>
      </c>
      <c r="T115" s="13" t="s">
        <v>379</v>
      </c>
      <c r="U115" s="42"/>
      <c r="V115" s="42"/>
    </row>
    <row r="116" spans="1:22" x14ac:dyDescent="0.25">
      <c r="A116" s="12" t="s">
        <v>321</v>
      </c>
      <c r="B116" s="2" t="s">
        <v>13</v>
      </c>
      <c r="C116" s="2">
        <v>29</v>
      </c>
      <c r="D116" s="8">
        <v>42705</v>
      </c>
      <c r="E116" s="2" t="s">
        <v>14</v>
      </c>
      <c r="F116" s="2" t="s">
        <v>425</v>
      </c>
      <c r="G116" s="5" t="s">
        <v>19</v>
      </c>
      <c r="H116" s="9">
        <v>1.9671232876712328</v>
      </c>
      <c r="I116" s="9">
        <v>2.9643835616438357</v>
      </c>
      <c r="J116" s="3">
        <v>90000</v>
      </c>
      <c r="K116" s="3">
        <f t="shared" si="5"/>
        <v>9000</v>
      </c>
      <c r="L116" s="3">
        <f t="shared" si="6"/>
        <v>4500</v>
      </c>
      <c r="M116" s="3">
        <f t="shared" si="7"/>
        <v>103500</v>
      </c>
      <c r="N116" s="2">
        <v>5</v>
      </c>
      <c r="O116" s="2">
        <v>5</v>
      </c>
      <c r="P116" s="2">
        <v>2</v>
      </c>
      <c r="Q116" s="2">
        <v>5</v>
      </c>
      <c r="R116" s="2">
        <f t="shared" si="8"/>
        <v>4.25</v>
      </c>
      <c r="S116" s="2" t="str">
        <f t="shared" si="9"/>
        <v>Eligible</v>
      </c>
      <c r="T116" s="13" t="s">
        <v>379</v>
      </c>
      <c r="U116" s="42"/>
      <c r="V116" s="42"/>
    </row>
    <row r="117" spans="1:22" x14ac:dyDescent="0.25">
      <c r="A117" s="12" t="s">
        <v>365</v>
      </c>
      <c r="B117" s="2" t="s">
        <v>57</v>
      </c>
      <c r="C117" s="2">
        <v>45</v>
      </c>
      <c r="D117" s="8">
        <v>42675</v>
      </c>
      <c r="E117" s="2" t="s">
        <v>14</v>
      </c>
      <c r="F117" s="2" t="s">
        <v>426</v>
      </c>
      <c r="G117" s="5" t="s">
        <v>16</v>
      </c>
      <c r="H117" s="9">
        <v>2.0493150684931507</v>
      </c>
      <c r="I117" s="9">
        <v>7.0465753424657533</v>
      </c>
      <c r="J117" s="3">
        <v>220000</v>
      </c>
      <c r="K117" s="3">
        <f t="shared" si="5"/>
        <v>11000</v>
      </c>
      <c r="L117" s="3">
        <f t="shared" si="6"/>
        <v>11000</v>
      </c>
      <c r="M117" s="3">
        <f t="shared" si="7"/>
        <v>242000</v>
      </c>
      <c r="N117" s="2">
        <v>5</v>
      </c>
      <c r="O117" s="2">
        <v>5</v>
      </c>
      <c r="P117" s="2">
        <v>2</v>
      </c>
      <c r="Q117" s="2">
        <v>3</v>
      </c>
      <c r="R117" s="2">
        <f t="shared" si="8"/>
        <v>3.75</v>
      </c>
      <c r="S117" s="2" t="str">
        <f t="shared" si="9"/>
        <v>Non Eligible</v>
      </c>
      <c r="T117" s="13" t="s">
        <v>377</v>
      </c>
      <c r="U117" s="42"/>
      <c r="V117" s="42"/>
    </row>
    <row r="118" spans="1:22" x14ac:dyDescent="0.25">
      <c r="A118" s="12" t="s">
        <v>338</v>
      </c>
      <c r="B118" s="2" t="s">
        <v>13</v>
      </c>
      <c r="C118" s="2">
        <v>35</v>
      </c>
      <c r="D118" s="8">
        <v>42675</v>
      </c>
      <c r="E118" s="2" t="s">
        <v>14</v>
      </c>
      <c r="F118" s="2" t="s">
        <v>426</v>
      </c>
      <c r="G118" s="5" t="s">
        <v>22</v>
      </c>
      <c r="H118" s="9">
        <v>2.0493150684931507</v>
      </c>
      <c r="I118" s="9">
        <v>8.0465753424657542</v>
      </c>
      <c r="J118" s="3">
        <v>140000</v>
      </c>
      <c r="K118" s="3">
        <f t="shared" si="5"/>
        <v>7000</v>
      </c>
      <c r="L118" s="3">
        <f t="shared" si="6"/>
        <v>7000</v>
      </c>
      <c r="M118" s="3">
        <f t="shared" si="7"/>
        <v>154000</v>
      </c>
      <c r="N118" s="2">
        <v>5</v>
      </c>
      <c r="O118" s="2">
        <v>4</v>
      </c>
      <c r="P118" s="2">
        <v>2</v>
      </c>
      <c r="Q118" s="2">
        <v>4</v>
      </c>
      <c r="R118" s="2">
        <f t="shared" si="8"/>
        <v>3.75</v>
      </c>
      <c r="S118" s="2" t="str">
        <f t="shared" si="9"/>
        <v>Non Eligible</v>
      </c>
      <c r="T118" s="13" t="s">
        <v>379</v>
      </c>
      <c r="U118" s="42"/>
      <c r="V118" s="42"/>
    </row>
    <row r="119" spans="1:22" x14ac:dyDescent="0.25">
      <c r="A119" s="12" t="s">
        <v>142</v>
      </c>
      <c r="B119" s="2" t="s">
        <v>57</v>
      </c>
      <c r="C119" s="2">
        <v>21</v>
      </c>
      <c r="D119" s="8">
        <v>42675</v>
      </c>
      <c r="E119" s="2" t="s">
        <v>14</v>
      </c>
      <c r="F119" s="2" t="s">
        <v>425</v>
      </c>
      <c r="G119" s="2" t="s">
        <v>15</v>
      </c>
      <c r="H119" s="9">
        <v>2.0493150684931507</v>
      </c>
      <c r="I119" s="9">
        <v>4.0465753424657533</v>
      </c>
      <c r="J119" s="3">
        <v>70000</v>
      </c>
      <c r="K119" s="3">
        <f t="shared" si="5"/>
        <v>3500</v>
      </c>
      <c r="L119" s="3">
        <f t="shared" si="6"/>
        <v>3500</v>
      </c>
      <c r="M119" s="3">
        <f t="shared" si="7"/>
        <v>77000</v>
      </c>
      <c r="N119" s="2">
        <v>4</v>
      </c>
      <c r="O119" s="2">
        <v>3</v>
      </c>
      <c r="P119" s="2">
        <v>4</v>
      </c>
      <c r="Q119" s="2">
        <v>3</v>
      </c>
      <c r="R119" s="2">
        <f t="shared" si="8"/>
        <v>3.5</v>
      </c>
      <c r="S119" s="2" t="str">
        <f t="shared" si="9"/>
        <v>Non Eligible</v>
      </c>
      <c r="T119" s="13" t="s">
        <v>377</v>
      </c>
      <c r="U119" s="42" t="s">
        <v>432</v>
      </c>
      <c r="V119" s="42"/>
    </row>
    <row r="120" spans="1:22" x14ac:dyDescent="0.25">
      <c r="A120" s="12" t="s">
        <v>49</v>
      </c>
      <c r="B120" s="2" t="s">
        <v>13</v>
      </c>
      <c r="C120" s="2">
        <v>20</v>
      </c>
      <c r="D120" s="8">
        <v>42675</v>
      </c>
      <c r="E120" s="2" t="s">
        <v>14</v>
      </c>
      <c r="F120" s="2" t="s">
        <v>426</v>
      </c>
      <c r="G120" s="2" t="s">
        <v>22</v>
      </c>
      <c r="H120" s="9">
        <v>2.0493150684931507</v>
      </c>
      <c r="I120" s="9">
        <v>4.0465753424657533</v>
      </c>
      <c r="J120" s="3">
        <v>65000</v>
      </c>
      <c r="K120" s="3">
        <f t="shared" si="5"/>
        <v>3250</v>
      </c>
      <c r="L120" s="3">
        <f t="shared" si="6"/>
        <v>3250</v>
      </c>
      <c r="M120" s="3">
        <f t="shared" si="7"/>
        <v>71500</v>
      </c>
      <c r="N120" s="2">
        <v>5</v>
      </c>
      <c r="O120" s="2">
        <v>2</v>
      </c>
      <c r="P120" s="2">
        <v>2</v>
      </c>
      <c r="Q120" s="2">
        <v>5</v>
      </c>
      <c r="R120" s="2">
        <f t="shared" si="8"/>
        <v>3.5</v>
      </c>
      <c r="S120" s="2" t="str">
        <f t="shared" si="9"/>
        <v>Non Eligible</v>
      </c>
      <c r="T120" s="13" t="s">
        <v>379</v>
      </c>
      <c r="U120" s="42"/>
      <c r="V120" s="42"/>
    </row>
    <row r="121" spans="1:22" x14ac:dyDescent="0.25">
      <c r="A121" s="12" t="s">
        <v>92</v>
      </c>
      <c r="B121" s="2" t="s">
        <v>57</v>
      </c>
      <c r="C121" s="2">
        <v>20</v>
      </c>
      <c r="D121" s="8">
        <v>42675</v>
      </c>
      <c r="E121" s="2" t="s">
        <v>14</v>
      </c>
      <c r="F121" s="2" t="s">
        <v>425</v>
      </c>
      <c r="G121" s="2" t="s">
        <v>25</v>
      </c>
      <c r="H121" s="9">
        <v>2.0493150684931507</v>
      </c>
      <c r="I121" s="9">
        <v>3.0465753424657533</v>
      </c>
      <c r="J121" s="3">
        <v>60000</v>
      </c>
      <c r="K121" s="3">
        <f t="shared" si="5"/>
        <v>6000</v>
      </c>
      <c r="L121" s="3">
        <f t="shared" si="6"/>
        <v>3000</v>
      </c>
      <c r="M121" s="3">
        <f t="shared" si="7"/>
        <v>69000</v>
      </c>
      <c r="N121" s="2">
        <v>5</v>
      </c>
      <c r="O121" s="2">
        <v>4</v>
      </c>
      <c r="P121" s="2">
        <v>4</v>
      </c>
      <c r="Q121" s="2">
        <v>4</v>
      </c>
      <c r="R121" s="2">
        <f t="shared" si="8"/>
        <v>4.25</v>
      </c>
      <c r="S121" s="2" t="str">
        <f t="shared" si="9"/>
        <v>Eligible</v>
      </c>
      <c r="T121" s="13" t="s">
        <v>377</v>
      </c>
      <c r="U121" s="42"/>
      <c r="V121" s="42"/>
    </row>
    <row r="122" spans="1:22" x14ac:dyDescent="0.25">
      <c r="A122" s="12" t="s">
        <v>154</v>
      </c>
      <c r="B122" s="2" t="s">
        <v>57</v>
      </c>
      <c r="C122" s="2">
        <v>18</v>
      </c>
      <c r="D122" s="8">
        <v>42675</v>
      </c>
      <c r="E122" s="2" t="s">
        <v>14</v>
      </c>
      <c r="F122" s="2" t="s">
        <v>426</v>
      </c>
      <c r="G122" s="2" t="s">
        <v>15</v>
      </c>
      <c r="H122" s="9">
        <v>2.0493150684931507</v>
      </c>
      <c r="I122" s="9">
        <v>4.0465753424657533</v>
      </c>
      <c r="J122" s="3">
        <v>70000</v>
      </c>
      <c r="K122" s="3">
        <f t="shared" si="5"/>
        <v>3500</v>
      </c>
      <c r="L122" s="3">
        <f t="shared" si="6"/>
        <v>3500</v>
      </c>
      <c r="M122" s="3">
        <f t="shared" si="7"/>
        <v>77000</v>
      </c>
      <c r="N122" s="2">
        <v>5</v>
      </c>
      <c r="O122" s="2">
        <v>4</v>
      </c>
      <c r="P122" s="2">
        <v>1</v>
      </c>
      <c r="Q122" s="2">
        <v>5</v>
      </c>
      <c r="R122" s="2">
        <f t="shared" si="8"/>
        <v>3.75</v>
      </c>
      <c r="S122" s="2" t="str">
        <f t="shared" si="9"/>
        <v>Non Eligible</v>
      </c>
      <c r="T122" s="13" t="s">
        <v>378</v>
      </c>
      <c r="U122" s="42"/>
      <c r="V122" s="42"/>
    </row>
    <row r="123" spans="1:22" x14ac:dyDescent="0.25">
      <c r="A123" s="12" t="s">
        <v>54</v>
      </c>
      <c r="B123" s="2" t="s">
        <v>13</v>
      </c>
      <c r="C123" s="2">
        <v>18</v>
      </c>
      <c r="D123" s="8">
        <v>42675</v>
      </c>
      <c r="E123" s="2" t="s">
        <v>14</v>
      </c>
      <c r="F123" s="2" t="s">
        <v>425</v>
      </c>
      <c r="G123" s="2" t="s">
        <v>22</v>
      </c>
      <c r="H123" s="9">
        <v>2.0493150684931507</v>
      </c>
      <c r="I123" s="9">
        <v>4.0465753424657533</v>
      </c>
      <c r="J123" s="3">
        <v>55000</v>
      </c>
      <c r="K123" s="3">
        <f t="shared" si="5"/>
        <v>5500</v>
      </c>
      <c r="L123" s="3">
        <f t="shared" si="6"/>
        <v>2750</v>
      </c>
      <c r="M123" s="3">
        <f t="shared" si="7"/>
        <v>63250</v>
      </c>
      <c r="N123" s="2">
        <v>5</v>
      </c>
      <c r="O123" s="2">
        <v>5</v>
      </c>
      <c r="P123" s="2">
        <v>4</v>
      </c>
      <c r="Q123" s="2">
        <v>3</v>
      </c>
      <c r="R123" s="2">
        <f t="shared" si="8"/>
        <v>4.25</v>
      </c>
      <c r="S123" s="2" t="str">
        <f t="shared" si="9"/>
        <v>Eligible</v>
      </c>
      <c r="T123" s="13" t="s">
        <v>379</v>
      </c>
      <c r="U123" s="42"/>
      <c r="V123" s="42" t="s">
        <v>432</v>
      </c>
    </row>
    <row r="124" spans="1:22" x14ac:dyDescent="0.25">
      <c r="A124" s="12" t="s">
        <v>324</v>
      </c>
      <c r="B124" s="2" t="s">
        <v>57</v>
      </c>
      <c r="C124" s="2">
        <v>33</v>
      </c>
      <c r="D124" s="8">
        <v>42644</v>
      </c>
      <c r="E124" s="2" t="s">
        <v>14</v>
      </c>
      <c r="F124" s="2" t="s">
        <v>426</v>
      </c>
      <c r="G124" s="5" t="s">
        <v>16</v>
      </c>
      <c r="H124" s="9">
        <v>2.1342465753424658</v>
      </c>
      <c r="I124" s="9">
        <v>7.131506849315068</v>
      </c>
      <c r="J124" s="3">
        <v>150000</v>
      </c>
      <c r="K124" s="3">
        <f t="shared" si="5"/>
        <v>7500</v>
      </c>
      <c r="L124" s="3">
        <f t="shared" si="6"/>
        <v>7500</v>
      </c>
      <c r="M124" s="3">
        <f t="shared" si="7"/>
        <v>165000</v>
      </c>
      <c r="N124" s="2">
        <v>4</v>
      </c>
      <c r="O124" s="2">
        <v>2</v>
      </c>
      <c r="P124" s="2">
        <v>5</v>
      </c>
      <c r="Q124" s="2">
        <v>4</v>
      </c>
      <c r="R124" s="2">
        <f t="shared" si="8"/>
        <v>3.75</v>
      </c>
      <c r="S124" s="2" t="str">
        <f t="shared" si="9"/>
        <v>Non Eligible</v>
      </c>
      <c r="T124" s="13" t="s">
        <v>379</v>
      </c>
      <c r="U124" s="42"/>
      <c r="V124" s="42"/>
    </row>
    <row r="125" spans="1:22" x14ac:dyDescent="0.25">
      <c r="A125" s="12" t="s">
        <v>350</v>
      </c>
      <c r="B125" s="2" t="s">
        <v>13</v>
      </c>
      <c r="C125" s="2">
        <v>35</v>
      </c>
      <c r="D125" s="8">
        <v>42644</v>
      </c>
      <c r="E125" s="2" t="s">
        <v>14</v>
      </c>
      <c r="F125" s="2" t="s">
        <v>425</v>
      </c>
      <c r="G125" s="5" t="s">
        <v>15</v>
      </c>
      <c r="H125" s="9">
        <v>2.1342465753424658</v>
      </c>
      <c r="I125" s="9">
        <v>7.131506849315068</v>
      </c>
      <c r="J125" s="3">
        <v>140000</v>
      </c>
      <c r="K125" s="3">
        <f t="shared" si="5"/>
        <v>7000</v>
      </c>
      <c r="L125" s="3">
        <f t="shared" si="6"/>
        <v>7000</v>
      </c>
      <c r="M125" s="3">
        <f t="shared" si="7"/>
        <v>154000</v>
      </c>
      <c r="N125" s="2">
        <v>5</v>
      </c>
      <c r="O125" s="2">
        <v>2</v>
      </c>
      <c r="P125" s="2">
        <v>4</v>
      </c>
      <c r="Q125" s="2">
        <v>3</v>
      </c>
      <c r="R125" s="2">
        <f t="shared" si="8"/>
        <v>3.5</v>
      </c>
      <c r="S125" s="2" t="str">
        <f t="shared" si="9"/>
        <v>Non Eligible</v>
      </c>
      <c r="T125" s="13" t="s">
        <v>377</v>
      </c>
      <c r="U125" s="42"/>
      <c r="V125" s="42"/>
    </row>
    <row r="126" spans="1:22" x14ac:dyDescent="0.25">
      <c r="A126" s="12" t="s">
        <v>107</v>
      </c>
      <c r="B126" s="2" t="s">
        <v>57</v>
      </c>
      <c r="C126" s="2">
        <v>21</v>
      </c>
      <c r="D126" s="8">
        <v>42644</v>
      </c>
      <c r="E126" s="2" t="s">
        <v>14</v>
      </c>
      <c r="F126" s="2" t="s">
        <v>425</v>
      </c>
      <c r="G126" s="2" t="s">
        <v>22</v>
      </c>
      <c r="H126" s="9">
        <v>2.1342465753424658</v>
      </c>
      <c r="I126" s="9">
        <v>4.131506849315068</v>
      </c>
      <c r="J126" s="3">
        <v>55000</v>
      </c>
      <c r="K126" s="3">
        <f t="shared" si="5"/>
        <v>0</v>
      </c>
      <c r="L126" s="3">
        <f t="shared" si="6"/>
        <v>2750</v>
      </c>
      <c r="M126" s="3">
        <f t="shared" si="7"/>
        <v>57750</v>
      </c>
      <c r="N126" s="2">
        <v>5</v>
      </c>
      <c r="O126" s="2">
        <v>2</v>
      </c>
      <c r="P126" s="2">
        <v>3</v>
      </c>
      <c r="Q126" s="2">
        <v>2</v>
      </c>
      <c r="R126" s="2">
        <f t="shared" si="8"/>
        <v>3</v>
      </c>
      <c r="S126" s="2" t="str">
        <f t="shared" si="9"/>
        <v>Non Eligible</v>
      </c>
      <c r="T126" s="13" t="s">
        <v>377</v>
      </c>
      <c r="U126" s="42"/>
      <c r="V126" s="42"/>
    </row>
    <row r="127" spans="1:22" x14ac:dyDescent="0.25">
      <c r="A127" s="12" t="s">
        <v>95</v>
      </c>
      <c r="B127" s="2" t="s">
        <v>57</v>
      </c>
      <c r="C127" s="2">
        <v>18</v>
      </c>
      <c r="D127" s="8">
        <v>42644</v>
      </c>
      <c r="E127" s="2" t="s">
        <v>14</v>
      </c>
      <c r="F127" s="2" t="s">
        <v>426</v>
      </c>
      <c r="G127" s="2" t="s">
        <v>22</v>
      </c>
      <c r="H127" s="9">
        <v>2.1342465753424658</v>
      </c>
      <c r="I127" s="9">
        <v>4.131506849315068</v>
      </c>
      <c r="J127" s="3">
        <v>70000</v>
      </c>
      <c r="K127" s="3">
        <f t="shared" si="5"/>
        <v>7000</v>
      </c>
      <c r="L127" s="3">
        <f t="shared" si="6"/>
        <v>3500</v>
      </c>
      <c r="M127" s="3">
        <f t="shared" si="7"/>
        <v>80500</v>
      </c>
      <c r="N127" s="2">
        <v>5</v>
      </c>
      <c r="O127" s="2">
        <v>5</v>
      </c>
      <c r="P127" s="2">
        <v>3</v>
      </c>
      <c r="Q127" s="2">
        <v>3</v>
      </c>
      <c r="R127" s="2">
        <f t="shared" si="8"/>
        <v>4</v>
      </c>
      <c r="S127" s="2" t="str">
        <f t="shared" si="9"/>
        <v>Non Eligible</v>
      </c>
      <c r="T127" s="13" t="s">
        <v>377</v>
      </c>
      <c r="U127" s="42"/>
      <c r="V127" s="42"/>
    </row>
    <row r="128" spans="1:22" x14ac:dyDescent="0.25">
      <c r="A128" s="12" t="s">
        <v>194</v>
      </c>
      <c r="B128" s="2" t="s">
        <v>57</v>
      </c>
      <c r="C128" s="2">
        <v>21</v>
      </c>
      <c r="D128" s="8">
        <v>42644</v>
      </c>
      <c r="E128" s="2" t="s">
        <v>14</v>
      </c>
      <c r="F128" s="2" t="s">
        <v>425</v>
      </c>
      <c r="G128" s="2" t="s">
        <v>15</v>
      </c>
      <c r="H128" s="9">
        <v>2.1342465753424658</v>
      </c>
      <c r="I128" s="9">
        <v>4.131506849315068</v>
      </c>
      <c r="J128" s="3">
        <v>45000</v>
      </c>
      <c r="K128" s="3">
        <f t="shared" si="5"/>
        <v>2250</v>
      </c>
      <c r="L128" s="3">
        <f t="shared" si="6"/>
        <v>2250</v>
      </c>
      <c r="M128" s="3">
        <f t="shared" si="7"/>
        <v>49500</v>
      </c>
      <c r="N128" s="2">
        <v>3</v>
      </c>
      <c r="O128" s="2">
        <v>4</v>
      </c>
      <c r="P128" s="2">
        <v>3</v>
      </c>
      <c r="Q128" s="2">
        <v>5</v>
      </c>
      <c r="R128" s="2">
        <f t="shared" si="8"/>
        <v>3.75</v>
      </c>
      <c r="S128" s="2" t="str">
        <f t="shared" si="9"/>
        <v>Non Eligible</v>
      </c>
      <c r="T128" s="13" t="s">
        <v>379</v>
      </c>
      <c r="U128" s="42"/>
      <c r="V128" s="42"/>
    </row>
    <row r="129" spans="1:22" x14ac:dyDescent="0.25">
      <c r="A129" s="12" t="s">
        <v>114</v>
      </c>
      <c r="B129" s="2" t="s">
        <v>57</v>
      </c>
      <c r="C129" s="2">
        <v>18</v>
      </c>
      <c r="D129" s="8">
        <v>42614</v>
      </c>
      <c r="E129" s="2" t="s">
        <v>62</v>
      </c>
      <c r="F129" s="2" t="s">
        <v>426</v>
      </c>
      <c r="G129" s="2" t="s">
        <v>22</v>
      </c>
      <c r="H129" s="9">
        <v>2.2164383561643834</v>
      </c>
      <c r="I129" s="9">
        <v>3.2136986301369861</v>
      </c>
      <c r="J129" s="3">
        <v>50000</v>
      </c>
      <c r="K129" s="3">
        <f t="shared" si="5"/>
        <v>2500</v>
      </c>
      <c r="L129" s="3">
        <f t="shared" si="6"/>
        <v>2500</v>
      </c>
      <c r="M129" s="3">
        <f t="shared" si="7"/>
        <v>55000</v>
      </c>
      <c r="N129" s="2">
        <v>5</v>
      </c>
      <c r="O129" s="2">
        <v>4</v>
      </c>
      <c r="P129" s="2">
        <v>2</v>
      </c>
      <c r="Q129" s="2">
        <v>4</v>
      </c>
      <c r="R129" s="2">
        <f t="shared" si="8"/>
        <v>3.75</v>
      </c>
      <c r="S129" s="2" t="str">
        <f t="shared" si="9"/>
        <v>Non Eligible</v>
      </c>
      <c r="T129" s="13" t="s">
        <v>379</v>
      </c>
      <c r="U129" s="42"/>
      <c r="V129" s="42"/>
    </row>
    <row r="130" spans="1:22" x14ac:dyDescent="0.25">
      <c r="A130" s="12" t="s">
        <v>65</v>
      </c>
      <c r="B130" s="2" t="s">
        <v>57</v>
      </c>
      <c r="C130" s="2">
        <v>21</v>
      </c>
      <c r="D130" s="8">
        <v>42614</v>
      </c>
      <c r="E130" s="2" t="s">
        <v>14</v>
      </c>
      <c r="F130" s="2" t="s">
        <v>425</v>
      </c>
      <c r="G130" s="2" t="s">
        <v>26</v>
      </c>
      <c r="H130" s="9">
        <v>2.2164383561643834</v>
      </c>
      <c r="I130" s="9">
        <v>4.2136986301369861</v>
      </c>
      <c r="J130" s="3">
        <v>50000</v>
      </c>
      <c r="K130" s="3">
        <f t="shared" ref="K130:K193" si="10">IF(R130&gt;=4.5,J130*0.15,IF(R130&gt;=4,J130*0.1,IF(R130&gt;=3.5,J130*0.05,IF(R130&lt;3.5,J130*0))))</f>
        <v>0</v>
      </c>
      <c r="L130" s="3">
        <f t="shared" ref="L130:L193" si="11">0.05*J130</f>
        <v>2500</v>
      </c>
      <c r="M130" s="3">
        <f t="shared" ref="M130:M193" si="12">L130+K130+J130</f>
        <v>52500</v>
      </c>
      <c r="N130" s="2">
        <v>5</v>
      </c>
      <c r="O130" s="2">
        <v>3</v>
      </c>
      <c r="P130" s="2">
        <v>1</v>
      </c>
      <c r="Q130" s="2">
        <v>3</v>
      </c>
      <c r="R130" s="2">
        <f t="shared" ref="R130:R193" si="13">SUM(N130:Q130)/4</f>
        <v>3</v>
      </c>
      <c r="S130" s="2" t="str">
        <f t="shared" ref="S130:S193" si="14">IF(R130&gt;=4.25, "Eligible", "Non Eligible")</f>
        <v>Non Eligible</v>
      </c>
      <c r="T130" s="13" t="s">
        <v>379</v>
      </c>
      <c r="U130" s="42"/>
      <c r="V130" s="42"/>
    </row>
    <row r="131" spans="1:22" x14ac:dyDescent="0.25">
      <c r="A131" s="12" t="s">
        <v>72</v>
      </c>
      <c r="B131" s="2" t="s">
        <v>57</v>
      </c>
      <c r="C131" s="2">
        <v>21</v>
      </c>
      <c r="D131" s="8">
        <v>42614</v>
      </c>
      <c r="E131" s="2" t="s">
        <v>14</v>
      </c>
      <c r="F131" s="2" t="s">
        <v>426</v>
      </c>
      <c r="G131" s="2" t="s">
        <v>22</v>
      </c>
      <c r="H131" s="9">
        <v>2.2164383561643834</v>
      </c>
      <c r="I131" s="9">
        <v>5.2136986301369861</v>
      </c>
      <c r="J131" s="3">
        <v>65000</v>
      </c>
      <c r="K131" s="3">
        <f t="shared" si="10"/>
        <v>3250</v>
      </c>
      <c r="L131" s="3">
        <f t="shared" si="11"/>
        <v>3250</v>
      </c>
      <c r="M131" s="3">
        <f t="shared" si="12"/>
        <v>71500</v>
      </c>
      <c r="N131" s="2">
        <v>5</v>
      </c>
      <c r="O131" s="2">
        <v>3</v>
      </c>
      <c r="P131" s="2">
        <v>2</v>
      </c>
      <c r="Q131" s="2">
        <v>5</v>
      </c>
      <c r="R131" s="2">
        <f t="shared" si="13"/>
        <v>3.75</v>
      </c>
      <c r="S131" s="2" t="str">
        <f t="shared" si="14"/>
        <v>Non Eligible</v>
      </c>
      <c r="T131" s="13" t="s">
        <v>377</v>
      </c>
      <c r="U131" s="42"/>
      <c r="V131" s="42"/>
    </row>
    <row r="132" spans="1:22" x14ac:dyDescent="0.25">
      <c r="A132" s="12" t="s">
        <v>123</v>
      </c>
      <c r="B132" s="2" t="s">
        <v>57</v>
      </c>
      <c r="C132" s="2">
        <v>18</v>
      </c>
      <c r="D132" s="8">
        <v>42614</v>
      </c>
      <c r="E132" s="2" t="s">
        <v>14</v>
      </c>
      <c r="F132" s="2" t="s">
        <v>425</v>
      </c>
      <c r="G132" s="2" t="s">
        <v>22</v>
      </c>
      <c r="H132" s="9">
        <v>2.2164383561643834</v>
      </c>
      <c r="I132" s="9">
        <v>4.2136986301369861</v>
      </c>
      <c r="J132" s="3">
        <v>55000</v>
      </c>
      <c r="K132" s="3">
        <f t="shared" si="10"/>
        <v>0</v>
      </c>
      <c r="L132" s="3">
        <f t="shared" si="11"/>
        <v>2750</v>
      </c>
      <c r="M132" s="3">
        <f t="shared" si="12"/>
        <v>57750</v>
      </c>
      <c r="N132" s="2">
        <v>3</v>
      </c>
      <c r="O132" s="2">
        <v>4</v>
      </c>
      <c r="P132" s="2">
        <v>4</v>
      </c>
      <c r="Q132" s="2">
        <v>2</v>
      </c>
      <c r="R132" s="2">
        <f t="shared" si="13"/>
        <v>3.25</v>
      </c>
      <c r="S132" s="2" t="str">
        <f t="shared" si="14"/>
        <v>Non Eligible</v>
      </c>
      <c r="T132" s="13" t="s">
        <v>377</v>
      </c>
      <c r="U132" s="42"/>
      <c r="V132" s="42"/>
    </row>
    <row r="133" spans="1:22" x14ac:dyDescent="0.25">
      <c r="A133" s="12" t="s">
        <v>255</v>
      </c>
      <c r="B133" s="2" t="s">
        <v>57</v>
      </c>
      <c r="C133" s="2">
        <v>21</v>
      </c>
      <c r="D133" s="8">
        <v>42614</v>
      </c>
      <c r="E133" s="2" t="s">
        <v>14</v>
      </c>
      <c r="F133" s="2" t="s">
        <v>425</v>
      </c>
      <c r="G133" s="2" t="s">
        <v>18</v>
      </c>
      <c r="H133" s="9">
        <v>2.2164383561643834</v>
      </c>
      <c r="I133" s="9">
        <v>4.2136986301369861</v>
      </c>
      <c r="J133" s="3">
        <v>40000</v>
      </c>
      <c r="K133" s="3">
        <f t="shared" si="10"/>
        <v>0</v>
      </c>
      <c r="L133" s="3">
        <f t="shared" si="11"/>
        <v>2000</v>
      </c>
      <c r="M133" s="3">
        <f t="shared" si="12"/>
        <v>42000</v>
      </c>
      <c r="N133" s="2">
        <v>3</v>
      </c>
      <c r="O133" s="2">
        <v>5</v>
      </c>
      <c r="P133" s="2">
        <v>1</v>
      </c>
      <c r="Q133" s="2">
        <v>3</v>
      </c>
      <c r="R133" s="2">
        <f t="shared" si="13"/>
        <v>3</v>
      </c>
      <c r="S133" s="2" t="str">
        <f t="shared" si="14"/>
        <v>Non Eligible</v>
      </c>
      <c r="T133" s="13" t="s">
        <v>379</v>
      </c>
      <c r="U133" s="42"/>
      <c r="V133" s="42"/>
    </row>
    <row r="134" spans="1:22" x14ac:dyDescent="0.25">
      <c r="A134" s="12" t="s">
        <v>171</v>
      </c>
      <c r="B134" s="2" t="s">
        <v>13</v>
      </c>
      <c r="C134" s="2">
        <v>19</v>
      </c>
      <c r="D134" s="8">
        <v>42614</v>
      </c>
      <c r="E134" s="2" t="s">
        <v>14</v>
      </c>
      <c r="F134" s="2" t="s">
        <v>425</v>
      </c>
      <c r="G134" s="2" t="s">
        <v>16</v>
      </c>
      <c r="H134" s="9">
        <v>2.2164383561643834</v>
      </c>
      <c r="I134" s="9">
        <v>3.2136986301369861</v>
      </c>
      <c r="J134" s="3">
        <v>45000</v>
      </c>
      <c r="K134" s="3">
        <f t="shared" si="10"/>
        <v>4500</v>
      </c>
      <c r="L134" s="3">
        <f t="shared" si="11"/>
        <v>2250</v>
      </c>
      <c r="M134" s="3">
        <f t="shared" si="12"/>
        <v>51750</v>
      </c>
      <c r="N134" s="2">
        <v>5</v>
      </c>
      <c r="O134" s="2">
        <v>5</v>
      </c>
      <c r="P134" s="2">
        <v>5</v>
      </c>
      <c r="Q134" s="2">
        <v>2</v>
      </c>
      <c r="R134" s="2">
        <f t="shared" si="13"/>
        <v>4.25</v>
      </c>
      <c r="S134" s="2" t="str">
        <f t="shared" si="14"/>
        <v>Eligible</v>
      </c>
      <c r="T134" s="13" t="s">
        <v>377</v>
      </c>
      <c r="U134" s="42"/>
      <c r="V134" s="42"/>
    </row>
    <row r="135" spans="1:22" x14ac:dyDescent="0.25">
      <c r="A135" s="12" t="s">
        <v>35</v>
      </c>
      <c r="B135" s="2" t="s">
        <v>13</v>
      </c>
      <c r="C135" s="2">
        <v>19</v>
      </c>
      <c r="D135" s="8">
        <v>42583</v>
      </c>
      <c r="E135" s="2" t="s">
        <v>14</v>
      </c>
      <c r="F135" s="2" t="s">
        <v>425</v>
      </c>
      <c r="G135" s="2" t="s">
        <v>24</v>
      </c>
      <c r="H135" s="9">
        <v>2.3013698630136985</v>
      </c>
      <c r="I135" s="9">
        <v>5.2986301369863016</v>
      </c>
      <c r="J135" s="3">
        <v>60000</v>
      </c>
      <c r="K135" s="3">
        <f t="shared" si="10"/>
        <v>0</v>
      </c>
      <c r="L135" s="3">
        <f t="shared" si="11"/>
        <v>3000</v>
      </c>
      <c r="M135" s="3">
        <f t="shared" si="12"/>
        <v>63000</v>
      </c>
      <c r="N135" s="2">
        <v>3</v>
      </c>
      <c r="O135" s="2">
        <v>2</v>
      </c>
      <c r="P135" s="2">
        <v>1</v>
      </c>
      <c r="Q135" s="2">
        <v>4</v>
      </c>
      <c r="R135" s="2">
        <f t="shared" si="13"/>
        <v>2.5</v>
      </c>
      <c r="S135" s="2" t="str">
        <f t="shared" si="14"/>
        <v>Non Eligible</v>
      </c>
      <c r="T135" s="13" t="s">
        <v>379</v>
      </c>
      <c r="U135" s="42" t="s">
        <v>432</v>
      </c>
      <c r="V135" s="42"/>
    </row>
    <row r="136" spans="1:22" x14ac:dyDescent="0.25">
      <c r="A136" s="12" t="s">
        <v>256</v>
      </c>
      <c r="B136" s="2" t="s">
        <v>57</v>
      </c>
      <c r="C136" s="2">
        <v>22</v>
      </c>
      <c r="D136" s="8">
        <v>42583</v>
      </c>
      <c r="E136" s="2" t="s">
        <v>14</v>
      </c>
      <c r="F136" s="2" t="s">
        <v>425</v>
      </c>
      <c r="G136" s="2" t="s">
        <v>19</v>
      </c>
      <c r="H136" s="9">
        <v>2.3013698630136985</v>
      </c>
      <c r="I136" s="9">
        <v>4.2986301369863016</v>
      </c>
      <c r="J136" s="3">
        <v>45000</v>
      </c>
      <c r="K136" s="3">
        <f t="shared" si="10"/>
        <v>0</v>
      </c>
      <c r="L136" s="3">
        <f t="shared" si="11"/>
        <v>2250</v>
      </c>
      <c r="M136" s="3">
        <f t="shared" si="12"/>
        <v>47250</v>
      </c>
      <c r="N136" s="2">
        <v>4</v>
      </c>
      <c r="O136" s="2">
        <v>4</v>
      </c>
      <c r="P136" s="2">
        <v>3</v>
      </c>
      <c r="Q136" s="2">
        <v>2</v>
      </c>
      <c r="R136" s="2">
        <f t="shared" si="13"/>
        <v>3.25</v>
      </c>
      <c r="S136" s="2" t="str">
        <f t="shared" si="14"/>
        <v>Non Eligible</v>
      </c>
      <c r="T136" s="13" t="s">
        <v>377</v>
      </c>
      <c r="U136" s="42"/>
      <c r="V136" s="42"/>
    </row>
    <row r="137" spans="1:22" x14ac:dyDescent="0.25">
      <c r="A137" s="12" t="s">
        <v>204</v>
      </c>
      <c r="B137" s="2" t="s">
        <v>57</v>
      </c>
      <c r="C137" s="2">
        <v>21</v>
      </c>
      <c r="D137" s="8">
        <v>42583</v>
      </c>
      <c r="E137" s="2" t="s">
        <v>14</v>
      </c>
      <c r="F137" s="2" t="s">
        <v>426</v>
      </c>
      <c r="G137" s="2" t="s">
        <v>15</v>
      </c>
      <c r="H137" s="9">
        <v>2.3013698630136985</v>
      </c>
      <c r="I137" s="9">
        <v>3.2986301369863016</v>
      </c>
      <c r="J137" s="3">
        <v>40000</v>
      </c>
      <c r="K137" s="3">
        <f t="shared" si="10"/>
        <v>6000</v>
      </c>
      <c r="L137" s="3">
        <f t="shared" si="11"/>
        <v>2000</v>
      </c>
      <c r="M137" s="3">
        <f t="shared" si="12"/>
        <v>48000</v>
      </c>
      <c r="N137" s="2">
        <v>5</v>
      </c>
      <c r="O137" s="2">
        <v>3</v>
      </c>
      <c r="P137" s="2">
        <v>5</v>
      </c>
      <c r="Q137" s="2">
        <v>5</v>
      </c>
      <c r="R137" s="2">
        <f t="shared" si="13"/>
        <v>4.5</v>
      </c>
      <c r="S137" s="2" t="str">
        <f t="shared" si="14"/>
        <v>Eligible</v>
      </c>
      <c r="T137" s="13" t="s">
        <v>379</v>
      </c>
      <c r="U137" s="42"/>
      <c r="V137" s="42"/>
    </row>
    <row r="138" spans="1:22" x14ac:dyDescent="0.25">
      <c r="A138" s="12" t="s">
        <v>258</v>
      </c>
      <c r="B138" s="2" t="s">
        <v>57</v>
      </c>
      <c r="C138" s="2">
        <v>20</v>
      </c>
      <c r="D138" s="8">
        <v>42583</v>
      </c>
      <c r="E138" s="2" t="s">
        <v>14</v>
      </c>
      <c r="F138" s="2" t="s">
        <v>425</v>
      </c>
      <c r="G138" s="2" t="s">
        <v>19</v>
      </c>
      <c r="H138" s="9">
        <v>2.3013698630136985</v>
      </c>
      <c r="I138" s="9">
        <v>4.2986301369863016</v>
      </c>
      <c r="J138" s="3">
        <v>65000</v>
      </c>
      <c r="K138" s="3">
        <f t="shared" si="10"/>
        <v>6500</v>
      </c>
      <c r="L138" s="3">
        <f t="shared" si="11"/>
        <v>3250</v>
      </c>
      <c r="M138" s="3">
        <f t="shared" si="12"/>
        <v>74750</v>
      </c>
      <c r="N138" s="2">
        <v>5</v>
      </c>
      <c r="O138" s="2">
        <v>3</v>
      </c>
      <c r="P138" s="2">
        <v>5</v>
      </c>
      <c r="Q138" s="2">
        <v>4</v>
      </c>
      <c r="R138" s="2">
        <f t="shared" si="13"/>
        <v>4.25</v>
      </c>
      <c r="S138" s="2" t="str">
        <f t="shared" si="14"/>
        <v>Eligible</v>
      </c>
      <c r="T138" s="13" t="s">
        <v>379</v>
      </c>
      <c r="U138" s="42"/>
      <c r="V138" s="42"/>
    </row>
    <row r="139" spans="1:22" x14ac:dyDescent="0.25">
      <c r="A139" s="12" t="s">
        <v>305</v>
      </c>
      <c r="B139" s="2" t="s">
        <v>13</v>
      </c>
      <c r="C139" s="2">
        <v>23</v>
      </c>
      <c r="D139" s="8">
        <v>42583</v>
      </c>
      <c r="E139" s="2" t="s">
        <v>14</v>
      </c>
      <c r="F139" s="2" t="s">
        <v>425</v>
      </c>
      <c r="G139" s="5" t="s">
        <v>15</v>
      </c>
      <c r="H139" s="9">
        <v>2.3013698630136985</v>
      </c>
      <c r="I139" s="9">
        <v>4.2986301369863016</v>
      </c>
      <c r="J139" s="3">
        <v>120000</v>
      </c>
      <c r="K139" s="3">
        <f t="shared" si="10"/>
        <v>6000</v>
      </c>
      <c r="L139" s="3">
        <f t="shared" si="11"/>
        <v>6000</v>
      </c>
      <c r="M139" s="3">
        <f t="shared" si="12"/>
        <v>132000</v>
      </c>
      <c r="N139" s="2">
        <v>4</v>
      </c>
      <c r="O139" s="2">
        <v>4</v>
      </c>
      <c r="P139" s="2">
        <v>5</v>
      </c>
      <c r="Q139" s="2">
        <v>1</v>
      </c>
      <c r="R139" s="2">
        <f t="shared" si="13"/>
        <v>3.5</v>
      </c>
      <c r="S139" s="2" t="str">
        <f t="shared" si="14"/>
        <v>Non Eligible</v>
      </c>
      <c r="T139" s="13" t="s">
        <v>379</v>
      </c>
      <c r="U139" s="42"/>
      <c r="V139" s="42" t="s">
        <v>432</v>
      </c>
    </row>
    <row r="140" spans="1:22" x14ac:dyDescent="0.25">
      <c r="A140" s="12" t="s">
        <v>131</v>
      </c>
      <c r="B140" s="2" t="s">
        <v>57</v>
      </c>
      <c r="C140" s="2">
        <v>19</v>
      </c>
      <c r="D140" s="8">
        <v>42583</v>
      </c>
      <c r="E140" s="2" t="s">
        <v>14</v>
      </c>
      <c r="F140" s="2" t="s">
        <v>426</v>
      </c>
      <c r="G140" s="2" t="s">
        <v>22</v>
      </c>
      <c r="H140" s="9">
        <v>2.3013698630136985</v>
      </c>
      <c r="I140" s="9">
        <v>4.2986301369863016</v>
      </c>
      <c r="J140" s="3">
        <v>50000</v>
      </c>
      <c r="K140" s="3">
        <f t="shared" si="10"/>
        <v>0</v>
      </c>
      <c r="L140" s="3">
        <f t="shared" si="11"/>
        <v>2500</v>
      </c>
      <c r="M140" s="3">
        <f t="shared" si="12"/>
        <v>52500</v>
      </c>
      <c r="N140" s="2">
        <v>3</v>
      </c>
      <c r="O140" s="2">
        <v>5</v>
      </c>
      <c r="P140" s="2">
        <v>1</v>
      </c>
      <c r="Q140" s="2">
        <v>2</v>
      </c>
      <c r="R140" s="2">
        <f t="shared" si="13"/>
        <v>2.75</v>
      </c>
      <c r="S140" s="2" t="str">
        <f t="shared" si="14"/>
        <v>Non Eligible</v>
      </c>
      <c r="T140" s="13" t="s">
        <v>377</v>
      </c>
      <c r="U140" s="42"/>
      <c r="V140" s="42" t="s">
        <v>432</v>
      </c>
    </row>
    <row r="141" spans="1:22" x14ac:dyDescent="0.25">
      <c r="A141" s="12" t="s">
        <v>72</v>
      </c>
      <c r="B141" s="2" t="s">
        <v>57</v>
      </c>
      <c r="C141" s="2">
        <v>20</v>
      </c>
      <c r="D141" s="8">
        <v>42583</v>
      </c>
      <c r="E141" s="2" t="s">
        <v>62</v>
      </c>
      <c r="F141" s="2" t="s">
        <v>426</v>
      </c>
      <c r="G141" s="2" t="s">
        <v>16</v>
      </c>
      <c r="H141" s="9">
        <v>2.3013698630136985</v>
      </c>
      <c r="I141" s="9">
        <v>4.2986301369863016</v>
      </c>
      <c r="J141" s="3">
        <v>60000</v>
      </c>
      <c r="K141" s="3">
        <f t="shared" si="10"/>
        <v>0</v>
      </c>
      <c r="L141" s="3">
        <f t="shared" si="11"/>
        <v>3000</v>
      </c>
      <c r="M141" s="3">
        <f t="shared" si="12"/>
        <v>63000</v>
      </c>
      <c r="N141" s="2">
        <v>5</v>
      </c>
      <c r="O141" s="2">
        <v>2</v>
      </c>
      <c r="P141" s="2">
        <v>3</v>
      </c>
      <c r="Q141" s="2">
        <v>3</v>
      </c>
      <c r="R141" s="2">
        <f t="shared" si="13"/>
        <v>3.25</v>
      </c>
      <c r="S141" s="2" t="str">
        <f t="shared" si="14"/>
        <v>Non Eligible</v>
      </c>
      <c r="T141" s="13" t="s">
        <v>377</v>
      </c>
      <c r="U141" s="42"/>
      <c r="V141" s="42" t="s">
        <v>432</v>
      </c>
    </row>
    <row r="142" spans="1:22" x14ac:dyDescent="0.25">
      <c r="A142" s="12" t="s">
        <v>351</v>
      </c>
      <c r="B142" s="2" t="s">
        <v>57</v>
      </c>
      <c r="C142" s="2">
        <v>35</v>
      </c>
      <c r="D142" s="8">
        <v>42583</v>
      </c>
      <c r="E142" s="2" t="s">
        <v>14</v>
      </c>
      <c r="F142" s="2" t="s">
        <v>425</v>
      </c>
      <c r="G142" s="5" t="s">
        <v>15</v>
      </c>
      <c r="H142" s="9">
        <v>2.3013698630136985</v>
      </c>
      <c r="I142" s="9">
        <v>8.2986301369863007</v>
      </c>
      <c r="J142" s="3">
        <v>150000</v>
      </c>
      <c r="K142" s="3">
        <f t="shared" si="10"/>
        <v>0</v>
      </c>
      <c r="L142" s="3">
        <f t="shared" si="11"/>
        <v>7500</v>
      </c>
      <c r="M142" s="3">
        <f t="shared" si="12"/>
        <v>157500</v>
      </c>
      <c r="N142" s="2">
        <v>4</v>
      </c>
      <c r="O142" s="2">
        <v>4</v>
      </c>
      <c r="P142" s="2">
        <v>2</v>
      </c>
      <c r="Q142" s="2">
        <v>3</v>
      </c>
      <c r="R142" s="2">
        <f t="shared" si="13"/>
        <v>3.25</v>
      </c>
      <c r="S142" s="2" t="str">
        <f t="shared" si="14"/>
        <v>Non Eligible</v>
      </c>
      <c r="T142" s="13" t="s">
        <v>379</v>
      </c>
      <c r="U142" s="42"/>
      <c r="V142" s="42" t="s">
        <v>432</v>
      </c>
    </row>
    <row r="143" spans="1:22" x14ac:dyDescent="0.25">
      <c r="A143" s="12" t="s">
        <v>371</v>
      </c>
      <c r="B143" s="2" t="s">
        <v>13</v>
      </c>
      <c r="C143" s="2">
        <v>43</v>
      </c>
      <c r="D143" s="8">
        <v>42583</v>
      </c>
      <c r="E143" s="2" t="s">
        <v>14</v>
      </c>
      <c r="F143" s="2" t="s">
        <v>426</v>
      </c>
      <c r="G143" s="5" t="s">
        <v>23</v>
      </c>
      <c r="H143" s="9">
        <v>2.3013698630136985</v>
      </c>
      <c r="I143" s="9">
        <v>11.298630136986301</v>
      </c>
      <c r="J143" s="3">
        <v>250000</v>
      </c>
      <c r="K143" s="3">
        <f t="shared" si="10"/>
        <v>12500</v>
      </c>
      <c r="L143" s="3">
        <f t="shared" si="11"/>
        <v>12500</v>
      </c>
      <c r="M143" s="3">
        <f t="shared" si="12"/>
        <v>275000</v>
      </c>
      <c r="N143" s="2">
        <v>3</v>
      </c>
      <c r="O143" s="2">
        <v>4</v>
      </c>
      <c r="P143" s="2">
        <v>4</v>
      </c>
      <c r="Q143" s="2">
        <v>3</v>
      </c>
      <c r="R143" s="2">
        <f t="shared" si="13"/>
        <v>3.5</v>
      </c>
      <c r="S143" s="2" t="str">
        <f t="shared" si="14"/>
        <v>Non Eligible</v>
      </c>
      <c r="T143" s="13" t="s">
        <v>377</v>
      </c>
      <c r="U143" s="42"/>
      <c r="V143" s="42"/>
    </row>
    <row r="144" spans="1:22" x14ac:dyDescent="0.25">
      <c r="A144" s="12" t="s">
        <v>373</v>
      </c>
      <c r="B144" s="2" t="s">
        <v>13</v>
      </c>
      <c r="C144" s="2">
        <v>39</v>
      </c>
      <c r="D144" s="8">
        <v>42583</v>
      </c>
      <c r="E144" s="2" t="s">
        <v>14</v>
      </c>
      <c r="F144" s="2" t="s">
        <v>425</v>
      </c>
      <c r="G144" s="5" t="s">
        <v>26</v>
      </c>
      <c r="H144" s="9">
        <v>2.3013698630136985</v>
      </c>
      <c r="I144" s="9">
        <v>11.298630136986301</v>
      </c>
      <c r="J144" s="3">
        <v>240000</v>
      </c>
      <c r="K144" s="3">
        <f t="shared" si="10"/>
        <v>0</v>
      </c>
      <c r="L144" s="3">
        <f t="shared" si="11"/>
        <v>12000</v>
      </c>
      <c r="M144" s="3">
        <f t="shared" si="12"/>
        <v>252000</v>
      </c>
      <c r="N144" s="2">
        <v>4</v>
      </c>
      <c r="O144" s="2">
        <v>2</v>
      </c>
      <c r="P144" s="2">
        <v>2</v>
      </c>
      <c r="Q144" s="2">
        <v>1</v>
      </c>
      <c r="R144" s="2">
        <f t="shared" si="13"/>
        <v>2.25</v>
      </c>
      <c r="S144" s="2" t="str">
        <f t="shared" si="14"/>
        <v>Non Eligible</v>
      </c>
      <c r="T144" s="13" t="s">
        <v>377</v>
      </c>
      <c r="U144" s="42"/>
      <c r="V144" s="42" t="s">
        <v>432</v>
      </c>
    </row>
    <row r="145" spans="1:22" x14ac:dyDescent="0.25">
      <c r="A145" s="12" t="s">
        <v>70</v>
      </c>
      <c r="B145" s="2" t="s">
        <v>57</v>
      </c>
      <c r="C145" s="2">
        <v>19</v>
      </c>
      <c r="D145" s="8">
        <v>42583</v>
      </c>
      <c r="E145" s="2" t="s">
        <v>14</v>
      </c>
      <c r="F145" s="2" t="s">
        <v>425</v>
      </c>
      <c r="G145" s="2" t="s">
        <v>16</v>
      </c>
      <c r="H145" s="9">
        <v>2.3013698630136985</v>
      </c>
      <c r="I145" s="9">
        <v>3.2986301369863016</v>
      </c>
      <c r="J145" s="3">
        <v>50000</v>
      </c>
      <c r="K145" s="3">
        <f t="shared" si="10"/>
        <v>2500</v>
      </c>
      <c r="L145" s="3">
        <f t="shared" si="11"/>
        <v>2500</v>
      </c>
      <c r="M145" s="3">
        <f t="shared" si="12"/>
        <v>55000</v>
      </c>
      <c r="N145" s="2">
        <v>5</v>
      </c>
      <c r="O145" s="2">
        <v>4</v>
      </c>
      <c r="P145" s="2">
        <v>2</v>
      </c>
      <c r="Q145" s="2">
        <v>4</v>
      </c>
      <c r="R145" s="2">
        <f t="shared" si="13"/>
        <v>3.75</v>
      </c>
      <c r="S145" s="2" t="str">
        <f t="shared" si="14"/>
        <v>Non Eligible</v>
      </c>
      <c r="T145" s="13" t="s">
        <v>379</v>
      </c>
      <c r="U145" s="42"/>
      <c r="V145" s="42" t="s">
        <v>432</v>
      </c>
    </row>
    <row r="146" spans="1:22" x14ac:dyDescent="0.25">
      <c r="A146" s="12" t="s">
        <v>137</v>
      </c>
      <c r="B146" s="2" t="s">
        <v>57</v>
      </c>
      <c r="C146" s="2">
        <v>21</v>
      </c>
      <c r="D146" s="8">
        <v>42583</v>
      </c>
      <c r="E146" s="2" t="s">
        <v>14</v>
      </c>
      <c r="F146" s="2" t="s">
        <v>426</v>
      </c>
      <c r="G146" s="2" t="s">
        <v>22</v>
      </c>
      <c r="H146" s="9">
        <v>2.3013698630136985</v>
      </c>
      <c r="I146" s="9">
        <v>4.2986301369863016</v>
      </c>
      <c r="J146" s="3">
        <v>40000</v>
      </c>
      <c r="K146" s="3">
        <f t="shared" si="10"/>
        <v>2000</v>
      </c>
      <c r="L146" s="3">
        <f t="shared" si="11"/>
        <v>2000</v>
      </c>
      <c r="M146" s="3">
        <f t="shared" si="12"/>
        <v>44000</v>
      </c>
      <c r="N146" s="2">
        <v>3</v>
      </c>
      <c r="O146" s="2">
        <v>3</v>
      </c>
      <c r="P146" s="2">
        <v>5</v>
      </c>
      <c r="Q146" s="2">
        <v>3</v>
      </c>
      <c r="R146" s="2">
        <f t="shared" si="13"/>
        <v>3.5</v>
      </c>
      <c r="S146" s="2" t="str">
        <f t="shared" si="14"/>
        <v>Non Eligible</v>
      </c>
      <c r="T146" s="13" t="s">
        <v>377</v>
      </c>
      <c r="U146" s="42"/>
      <c r="V146" s="42" t="s">
        <v>432</v>
      </c>
    </row>
    <row r="147" spans="1:22" x14ac:dyDescent="0.25">
      <c r="A147" s="12" t="s">
        <v>259</v>
      </c>
      <c r="B147" s="2" t="s">
        <v>57</v>
      </c>
      <c r="C147" s="2">
        <v>22</v>
      </c>
      <c r="D147" s="8">
        <v>42552</v>
      </c>
      <c r="E147" s="2" t="s">
        <v>14</v>
      </c>
      <c r="F147" s="2" t="s">
        <v>425</v>
      </c>
      <c r="G147" s="2" t="s">
        <v>19</v>
      </c>
      <c r="H147" s="9">
        <v>2.3863013698630136</v>
      </c>
      <c r="I147" s="9">
        <v>4.3835616438356162</v>
      </c>
      <c r="J147" s="3">
        <v>50000</v>
      </c>
      <c r="K147" s="3">
        <f t="shared" si="10"/>
        <v>0</v>
      </c>
      <c r="L147" s="3">
        <f t="shared" si="11"/>
        <v>2500</v>
      </c>
      <c r="M147" s="3">
        <f t="shared" si="12"/>
        <v>52500</v>
      </c>
      <c r="N147" s="2">
        <v>5</v>
      </c>
      <c r="O147" s="2">
        <v>3</v>
      </c>
      <c r="P147" s="2">
        <v>4</v>
      </c>
      <c r="Q147" s="2">
        <v>1</v>
      </c>
      <c r="R147" s="2">
        <f t="shared" si="13"/>
        <v>3.25</v>
      </c>
      <c r="S147" s="2" t="str">
        <f t="shared" si="14"/>
        <v>Non Eligible</v>
      </c>
      <c r="T147" s="13" t="s">
        <v>377</v>
      </c>
      <c r="U147" s="42" t="s">
        <v>432</v>
      </c>
      <c r="V147" s="42" t="s">
        <v>432</v>
      </c>
    </row>
    <row r="148" spans="1:22" x14ac:dyDescent="0.25">
      <c r="A148" s="12" t="s">
        <v>101</v>
      </c>
      <c r="B148" s="2" t="s">
        <v>57</v>
      </c>
      <c r="C148" s="2">
        <v>20</v>
      </c>
      <c r="D148" s="8">
        <v>42552</v>
      </c>
      <c r="E148" s="2" t="s">
        <v>14</v>
      </c>
      <c r="F148" s="2" t="s">
        <v>426</v>
      </c>
      <c r="G148" s="2" t="s">
        <v>22</v>
      </c>
      <c r="H148" s="9">
        <v>2.3863013698630136</v>
      </c>
      <c r="I148" s="9">
        <v>4.3835616438356162</v>
      </c>
      <c r="J148" s="3">
        <v>70000</v>
      </c>
      <c r="K148" s="3">
        <f t="shared" si="10"/>
        <v>3500</v>
      </c>
      <c r="L148" s="3">
        <f t="shared" si="11"/>
        <v>3500</v>
      </c>
      <c r="M148" s="3">
        <f t="shared" si="12"/>
        <v>77000</v>
      </c>
      <c r="N148" s="2">
        <v>4</v>
      </c>
      <c r="O148" s="2">
        <v>4</v>
      </c>
      <c r="P148" s="2">
        <v>3</v>
      </c>
      <c r="Q148" s="2">
        <v>4</v>
      </c>
      <c r="R148" s="2">
        <f t="shared" si="13"/>
        <v>3.75</v>
      </c>
      <c r="S148" s="2" t="str">
        <f t="shared" si="14"/>
        <v>Non Eligible</v>
      </c>
      <c r="T148" s="13" t="s">
        <v>379</v>
      </c>
      <c r="U148" s="42"/>
      <c r="V148" s="42"/>
    </row>
    <row r="149" spans="1:22" x14ac:dyDescent="0.25">
      <c r="A149" s="12" t="s">
        <v>201</v>
      </c>
      <c r="B149" s="2" t="s">
        <v>57</v>
      </c>
      <c r="C149" s="2">
        <v>20</v>
      </c>
      <c r="D149" s="8">
        <v>42552</v>
      </c>
      <c r="E149" s="2" t="s">
        <v>105</v>
      </c>
      <c r="F149" s="2" t="s">
        <v>425</v>
      </c>
      <c r="G149" s="2" t="s">
        <v>15</v>
      </c>
      <c r="H149" s="9">
        <v>2.3863013698630136</v>
      </c>
      <c r="I149" s="9">
        <v>3.3835616438356166</v>
      </c>
      <c r="J149" s="3">
        <v>60000</v>
      </c>
      <c r="K149" s="3">
        <f t="shared" si="10"/>
        <v>3000</v>
      </c>
      <c r="L149" s="3">
        <f t="shared" si="11"/>
        <v>3000</v>
      </c>
      <c r="M149" s="3">
        <f t="shared" si="12"/>
        <v>66000</v>
      </c>
      <c r="N149" s="2">
        <v>5</v>
      </c>
      <c r="O149" s="2">
        <v>3</v>
      </c>
      <c r="P149" s="2">
        <v>2</v>
      </c>
      <c r="Q149" s="2">
        <v>5</v>
      </c>
      <c r="R149" s="2">
        <f t="shared" si="13"/>
        <v>3.75</v>
      </c>
      <c r="S149" s="2" t="str">
        <f t="shared" si="14"/>
        <v>Non Eligible</v>
      </c>
      <c r="T149" s="13" t="s">
        <v>377</v>
      </c>
      <c r="U149" s="42"/>
      <c r="V149" s="42"/>
    </row>
    <row r="150" spans="1:22" x14ac:dyDescent="0.25">
      <c r="A150" s="12" t="s">
        <v>272</v>
      </c>
      <c r="B150" s="2" t="s">
        <v>57</v>
      </c>
      <c r="C150" s="2">
        <v>25</v>
      </c>
      <c r="D150" s="8">
        <v>42552</v>
      </c>
      <c r="E150" s="2" t="s">
        <v>105</v>
      </c>
      <c r="F150" s="2" t="s">
        <v>425</v>
      </c>
      <c r="G150" s="5" t="s">
        <v>16</v>
      </c>
      <c r="H150" s="9">
        <v>2.3863013698630136</v>
      </c>
      <c r="I150" s="9">
        <v>6.3835616438356162</v>
      </c>
      <c r="J150" s="3">
        <v>100000</v>
      </c>
      <c r="K150" s="3">
        <f t="shared" si="10"/>
        <v>5000</v>
      </c>
      <c r="L150" s="3">
        <f t="shared" si="11"/>
        <v>5000</v>
      </c>
      <c r="M150" s="3">
        <f t="shared" si="12"/>
        <v>110000</v>
      </c>
      <c r="N150" s="2">
        <v>4</v>
      </c>
      <c r="O150" s="2">
        <v>3</v>
      </c>
      <c r="P150" s="2">
        <v>5</v>
      </c>
      <c r="Q150" s="2">
        <v>2</v>
      </c>
      <c r="R150" s="2">
        <f t="shared" si="13"/>
        <v>3.5</v>
      </c>
      <c r="S150" s="2" t="str">
        <f t="shared" si="14"/>
        <v>Non Eligible</v>
      </c>
      <c r="T150" s="13" t="s">
        <v>379</v>
      </c>
      <c r="U150" s="42"/>
      <c r="V150" s="42" t="s">
        <v>432</v>
      </c>
    </row>
    <row r="151" spans="1:22" x14ac:dyDescent="0.25">
      <c r="A151" s="12" t="s">
        <v>85</v>
      </c>
      <c r="B151" s="2" t="s">
        <v>57</v>
      </c>
      <c r="C151" s="2">
        <v>22</v>
      </c>
      <c r="D151" s="8">
        <v>42552</v>
      </c>
      <c r="E151" s="2" t="s">
        <v>14</v>
      </c>
      <c r="F151" s="2" t="s">
        <v>426</v>
      </c>
      <c r="G151" s="2" t="s">
        <v>22</v>
      </c>
      <c r="H151" s="9">
        <v>2.3863013698630136</v>
      </c>
      <c r="I151" s="9">
        <v>3.3835616438356166</v>
      </c>
      <c r="J151" s="3">
        <v>65000</v>
      </c>
      <c r="K151" s="3">
        <f t="shared" si="10"/>
        <v>6500</v>
      </c>
      <c r="L151" s="3">
        <f t="shared" si="11"/>
        <v>3250</v>
      </c>
      <c r="M151" s="3">
        <f t="shared" si="12"/>
        <v>74750</v>
      </c>
      <c r="N151" s="2">
        <v>5</v>
      </c>
      <c r="O151" s="2">
        <v>5</v>
      </c>
      <c r="P151" s="2">
        <v>4</v>
      </c>
      <c r="Q151" s="2">
        <v>2</v>
      </c>
      <c r="R151" s="2">
        <f t="shared" si="13"/>
        <v>4</v>
      </c>
      <c r="S151" s="2" t="str">
        <f t="shared" si="14"/>
        <v>Non Eligible</v>
      </c>
      <c r="T151" s="13" t="s">
        <v>377</v>
      </c>
      <c r="U151" s="42"/>
      <c r="V151" s="42" t="s">
        <v>432</v>
      </c>
    </row>
    <row r="152" spans="1:22" x14ac:dyDescent="0.25">
      <c r="A152" s="12" t="s">
        <v>267</v>
      </c>
      <c r="B152" s="2" t="s">
        <v>57</v>
      </c>
      <c r="C152" s="2">
        <v>22</v>
      </c>
      <c r="D152" s="8">
        <v>42552</v>
      </c>
      <c r="E152" s="2" t="s">
        <v>14</v>
      </c>
      <c r="F152" s="2" t="s">
        <v>426</v>
      </c>
      <c r="G152" s="2" t="s">
        <v>19</v>
      </c>
      <c r="H152" s="9">
        <v>2.3863013698630136</v>
      </c>
      <c r="I152" s="9">
        <v>4.3835616438356162</v>
      </c>
      <c r="J152" s="3">
        <v>60000</v>
      </c>
      <c r="K152" s="3">
        <f t="shared" si="10"/>
        <v>0</v>
      </c>
      <c r="L152" s="3">
        <f t="shared" si="11"/>
        <v>3000</v>
      </c>
      <c r="M152" s="3">
        <f t="shared" si="12"/>
        <v>63000</v>
      </c>
      <c r="N152" s="2">
        <v>5</v>
      </c>
      <c r="O152" s="2">
        <v>5</v>
      </c>
      <c r="P152" s="2">
        <v>1</v>
      </c>
      <c r="Q152" s="2">
        <v>2</v>
      </c>
      <c r="R152" s="2">
        <f t="shared" si="13"/>
        <v>3.25</v>
      </c>
      <c r="S152" s="2" t="str">
        <f t="shared" si="14"/>
        <v>Non Eligible</v>
      </c>
      <c r="T152" s="13" t="s">
        <v>379</v>
      </c>
      <c r="U152" s="42"/>
      <c r="V152" s="42"/>
    </row>
    <row r="153" spans="1:22" x14ac:dyDescent="0.25">
      <c r="A153" s="12" t="s">
        <v>81</v>
      </c>
      <c r="B153" s="2" t="s">
        <v>57</v>
      </c>
      <c r="C153" s="2">
        <v>22</v>
      </c>
      <c r="D153" s="8">
        <v>42552</v>
      </c>
      <c r="E153" s="2" t="s">
        <v>14</v>
      </c>
      <c r="F153" s="2" t="s">
        <v>425</v>
      </c>
      <c r="G153" s="2" t="s">
        <v>16</v>
      </c>
      <c r="H153" s="9">
        <v>2.3863013698630136</v>
      </c>
      <c r="I153" s="9">
        <v>3.3835616438356166</v>
      </c>
      <c r="J153" s="3">
        <v>70000</v>
      </c>
      <c r="K153" s="3">
        <f t="shared" si="10"/>
        <v>3500</v>
      </c>
      <c r="L153" s="3">
        <f t="shared" si="11"/>
        <v>3500</v>
      </c>
      <c r="M153" s="3">
        <f t="shared" si="12"/>
        <v>77000</v>
      </c>
      <c r="N153" s="2">
        <v>5</v>
      </c>
      <c r="O153" s="2">
        <v>3</v>
      </c>
      <c r="P153" s="2">
        <v>4</v>
      </c>
      <c r="Q153" s="2">
        <v>3</v>
      </c>
      <c r="R153" s="2">
        <f t="shared" si="13"/>
        <v>3.75</v>
      </c>
      <c r="S153" s="2" t="str">
        <f t="shared" si="14"/>
        <v>Non Eligible</v>
      </c>
      <c r="T153" s="13" t="s">
        <v>379</v>
      </c>
      <c r="U153" s="42"/>
      <c r="V153" s="42"/>
    </row>
    <row r="154" spans="1:22" x14ac:dyDescent="0.25">
      <c r="A154" s="12" t="s">
        <v>368</v>
      </c>
      <c r="B154" s="2" t="s">
        <v>57</v>
      </c>
      <c r="C154" s="2">
        <v>43</v>
      </c>
      <c r="D154" s="8">
        <v>42552</v>
      </c>
      <c r="E154" s="2" t="s">
        <v>14</v>
      </c>
      <c r="F154" s="2" t="s">
        <v>425</v>
      </c>
      <c r="G154" s="5" t="s">
        <v>20</v>
      </c>
      <c r="H154" s="9">
        <v>2.3863013698630136</v>
      </c>
      <c r="I154" s="9">
        <v>12.383561643835616</v>
      </c>
      <c r="J154" s="3">
        <v>260000</v>
      </c>
      <c r="K154" s="3">
        <f t="shared" si="10"/>
        <v>0</v>
      </c>
      <c r="L154" s="3">
        <f t="shared" si="11"/>
        <v>13000</v>
      </c>
      <c r="M154" s="3">
        <f t="shared" si="12"/>
        <v>273000</v>
      </c>
      <c r="N154" s="2">
        <v>3</v>
      </c>
      <c r="O154" s="2">
        <v>4</v>
      </c>
      <c r="P154" s="2">
        <v>1</v>
      </c>
      <c r="Q154" s="2">
        <v>3</v>
      </c>
      <c r="R154" s="2">
        <f t="shared" si="13"/>
        <v>2.75</v>
      </c>
      <c r="S154" s="2" t="str">
        <f t="shared" si="14"/>
        <v>Non Eligible</v>
      </c>
      <c r="T154" s="13" t="s">
        <v>377</v>
      </c>
      <c r="U154" s="42"/>
      <c r="V154" s="42"/>
    </row>
    <row r="155" spans="1:22" x14ac:dyDescent="0.25">
      <c r="A155" s="12" t="s">
        <v>345</v>
      </c>
      <c r="B155" s="2" t="s">
        <v>13</v>
      </c>
      <c r="C155" s="2">
        <v>32</v>
      </c>
      <c r="D155" s="8">
        <v>42552</v>
      </c>
      <c r="E155" s="2" t="s">
        <v>14</v>
      </c>
      <c r="F155" s="2" t="s">
        <v>425</v>
      </c>
      <c r="G155" s="5" t="s">
        <v>22</v>
      </c>
      <c r="H155" s="9">
        <v>2.3863013698630136</v>
      </c>
      <c r="I155" s="9">
        <v>7.3835616438356162</v>
      </c>
      <c r="J155" s="3">
        <v>170000</v>
      </c>
      <c r="K155" s="3">
        <f t="shared" si="10"/>
        <v>17000</v>
      </c>
      <c r="L155" s="3">
        <f t="shared" si="11"/>
        <v>8500</v>
      </c>
      <c r="M155" s="3">
        <f t="shared" si="12"/>
        <v>195500</v>
      </c>
      <c r="N155" s="2">
        <v>5</v>
      </c>
      <c r="O155" s="2">
        <v>4</v>
      </c>
      <c r="P155" s="2">
        <v>3</v>
      </c>
      <c r="Q155" s="2">
        <v>4</v>
      </c>
      <c r="R155" s="2">
        <f t="shared" si="13"/>
        <v>4</v>
      </c>
      <c r="S155" s="2" t="str">
        <f t="shared" si="14"/>
        <v>Non Eligible</v>
      </c>
      <c r="T155" s="13" t="s">
        <v>377</v>
      </c>
      <c r="U155" s="42"/>
      <c r="V155" s="42"/>
    </row>
    <row r="156" spans="1:22" x14ac:dyDescent="0.25">
      <c r="A156" s="12" t="s">
        <v>98</v>
      </c>
      <c r="B156" s="2" t="s">
        <v>57</v>
      </c>
      <c r="C156" s="2">
        <v>19</v>
      </c>
      <c r="D156" s="8">
        <v>42522</v>
      </c>
      <c r="E156" s="2" t="s">
        <v>14</v>
      </c>
      <c r="F156" s="2" t="s">
        <v>425</v>
      </c>
      <c r="G156" s="2" t="s">
        <v>22</v>
      </c>
      <c r="H156" s="9">
        <v>2.4684931506849317</v>
      </c>
      <c r="I156" s="9">
        <v>4.4657534246575343</v>
      </c>
      <c r="J156" s="3">
        <v>60000</v>
      </c>
      <c r="K156" s="3">
        <f t="shared" si="10"/>
        <v>6000</v>
      </c>
      <c r="L156" s="3">
        <f t="shared" si="11"/>
        <v>3000</v>
      </c>
      <c r="M156" s="3">
        <f t="shared" si="12"/>
        <v>69000</v>
      </c>
      <c r="N156" s="2">
        <v>5</v>
      </c>
      <c r="O156" s="2">
        <v>5</v>
      </c>
      <c r="P156" s="2">
        <v>4</v>
      </c>
      <c r="Q156" s="2">
        <v>2</v>
      </c>
      <c r="R156" s="2">
        <f t="shared" si="13"/>
        <v>4</v>
      </c>
      <c r="S156" s="2" t="str">
        <f t="shared" si="14"/>
        <v>Non Eligible</v>
      </c>
      <c r="T156" s="13" t="s">
        <v>379</v>
      </c>
      <c r="U156" s="42"/>
      <c r="V156" s="42"/>
    </row>
    <row r="157" spans="1:22" x14ac:dyDescent="0.25">
      <c r="A157" s="12" t="s">
        <v>278</v>
      </c>
      <c r="B157" s="2" t="s">
        <v>57</v>
      </c>
      <c r="C157" s="2">
        <v>25</v>
      </c>
      <c r="D157" s="8">
        <v>42522</v>
      </c>
      <c r="E157" s="2" t="s">
        <v>14</v>
      </c>
      <c r="F157" s="2" t="s">
        <v>425</v>
      </c>
      <c r="G157" s="5" t="s">
        <v>25</v>
      </c>
      <c r="H157" s="9">
        <v>2.4684931506849317</v>
      </c>
      <c r="I157" s="9">
        <v>3.4657534246575343</v>
      </c>
      <c r="J157" s="3">
        <v>120000</v>
      </c>
      <c r="K157" s="3">
        <f t="shared" si="10"/>
        <v>0</v>
      </c>
      <c r="L157" s="3">
        <f t="shared" si="11"/>
        <v>6000</v>
      </c>
      <c r="M157" s="3">
        <f t="shared" si="12"/>
        <v>126000</v>
      </c>
      <c r="N157" s="2">
        <v>5</v>
      </c>
      <c r="O157" s="2">
        <v>4</v>
      </c>
      <c r="P157" s="2">
        <v>1</v>
      </c>
      <c r="Q157" s="2">
        <v>2</v>
      </c>
      <c r="R157" s="2">
        <f t="shared" si="13"/>
        <v>3</v>
      </c>
      <c r="S157" s="2" t="str">
        <f t="shared" si="14"/>
        <v>Non Eligible</v>
      </c>
      <c r="T157" s="13" t="s">
        <v>379</v>
      </c>
      <c r="U157" s="42"/>
      <c r="V157" s="42"/>
    </row>
    <row r="158" spans="1:22" x14ac:dyDescent="0.25">
      <c r="A158" s="12" t="s">
        <v>61</v>
      </c>
      <c r="B158" s="2" t="s">
        <v>57</v>
      </c>
      <c r="C158" s="2">
        <v>22</v>
      </c>
      <c r="D158" s="8">
        <v>42522</v>
      </c>
      <c r="E158" s="2" t="s">
        <v>14</v>
      </c>
      <c r="F158" s="2" t="s">
        <v>425</v>
      </c>
      <c r="G158" s="2" t="s">
        <v>22</v>
      </c>
      <c r="H158" s="9">
        <v>2.4684931506849317</v>
      </c>
      <c r="I158" s="9">
        <v>3.4657534246575343</v>
      </c>
      <c r="J158" s="3">
        <v>45000</v>
      </c>
      <c r="K158" s="3">
        <f t="shared" si="10"/>
        <v>2250</v>
      </c>
      <c r="L158" s="3">
        <f t="shared" si="11"/>
        <v>2250</v>
      </c>
      <c r="M158" s="3">
        <f t="shared" si="12"/>
        <v>49500</v>
      </c>
      <c r="N158" s="2">
        <v>4</v>
      </c>
      <c r="O158" s="2">
        <v>3</v>
      </c>
      <c r="P158" s="2">
        <v>5</v>
      </c>
      <c r="Q158" s="2">
        <v>2</v>
      </c>
      <c r="R158" s="2">
        <f t="shared" si="13"/>
        <v>3.5</v>
      </c>
      <c r="S158" s="2" t="str">
        <f t="shared" si="14"/>
        <v>Non Eligible</v>
      </c>
      <c r="T158" s="13" t="s">
        <v>379</v>
      </c>
      <c r="U158" s="42" t="s">
        <v>432</v>
      </c>
      <c r="V158" s="42"/>
    </row>
    <row r="159" spans="1:22" x14ac:dyDescent="0.25">
      <c r="A159" s="12" t="s">
        <v>224</v>
      </c>
      <c r="B159" s="2" t="s">
        <v>57</v>
      </c>
      <c r="C159" s="2">
        <v>18</v>
      </c>
      <c r="D159" s="8">
        <v>42522</v>
      </c>
      <c r="E159" s="2" t="s">
        <v>14</v>
      </c>
      <c r="F159" s="2" t="s">
        <v>425</v>
      </c>
      <c r="G159" s="2" t="s">
        <v>26</v>
      </c>
      <c r="H159" s="9">
        <v>2.4684931506849317</v>
      </c>
      <c r="I159" s="9">
        <v>3.4657534246575343</v>
      </c>
      <c r="J159" s="3">
        <v>40000</v>
      </c>
      <c r="K159" s="3">
        <f t="shared" si="10"/>
        <v>0</v>
      </c>
      <c r="L159" s="3">
        <f t="shared" si="11"/>
        <v>2000</v>
      </c>
      <c r="M159" s="3">
        <f t="shared" si="12"/>
        <v>42000</v>
      </c>
      <c r="N159" s="2">
        <v>3</v>
      </c>
      <c r="O159" s="2">
        <v>3</v>
      </c>
      <c r="P159" s="2">
        <v>4</v>
      </c>
      <c r="Q159" s="2">
        <v>3</v>
      </c>
      <c r="R159" s="2">
        <f t="shared" si="13"/>
        <v>3.25</v>
      </c>
      <c r="S159" s="2" t="str">
        <f t="shared" si="14"/>
        <v>Non Eligible</v>
      </c>
      <c r="T159" s="13" t="s">
        <v>379</v>
      </c>
      <c r="U159" s="42"/>
      <c r="V159" s="42"/>
    </row>
    <row r="160" spans="1:22" x14ac:dyDescent="0.25">
      <c r="A160" s="12" t="s">
        <v>87</v>
      </c>
      <c r="B160" s="2" t="s">
        <v>57</v>
      </c>
      <c r="C160" s="2">
        <v>19</v>
      </c>
      <c r="D160" s="8">
        <v>42522</v>
      </c>
      <c r="E160" s="2" t="s">
        <v>105</v>
      </c>
      <c r="F160" s="2" t="s">
        <v>426</v>
      </c>
      <c r="G160" s="2" t="s">
        <v>25</v>
      </c>
      <c r="H160" s="9">
        <v>2.4684931506849317</v>
      </c>
      <c r="I160" s="9">
        <v>3.4657534246575343</v>
      </c>
      <c r="J160" s="3">
        <v>45000</v>
      </c>
      <c r="K160" s="3">
        <f t="shared" si="10"/>
        <v>2250</v>
      </c>
      <c r="L160" s="3">
        <f t="shared" si="11"/>
        <v>2250</v>
      </c>
      <c r="M160" s="3">
        <f t="shared" si="12"/>
        <v>49500</v>
      </c>
      <c r="N160" s="2">
        <v>3</v>
      </c>
      <c r="O160" s="2">
        <v>4</v>
      </c>
      <c r="P160" s="2">
        <v>5</v>
      </c>
      <c r="Q160" s="2">
        <v>3</v>
      </c>
      <c r="R160" s="2">
        <f t="shared" si="13"/>
        <v>3.75</v>
      </c>
      <c r="S160" s="2" t="str">
        <f t="shared" si="14"/>
        <v>Non Eligible</v>
      </c>
      <c r="T160" s="13" t="s">
        <v>379</v>
      </c>
      <c r="U160" s="42"/>
      <c r="V160" s="42"/>
    </row>
    <row r="161" spans="1:22" x14ac:dyDescent="0.25">
      <c r="A161" s="12" t="s">
        <v>198</v>
      </c>
      <c r="B161" s="2" t="s">
        <v>57</v>
      </c>
      <c r="C161" s="2">
        <v>18</v>
      </c>
      <c r="D161" s="8">
        <v>42522</v>
      </c>
      <c r="E161" s="2" t="s">
        <v>14</v>
      </c>
      <c r="F161" s="2" t="s">
        <v>426</v>
      </c>
      <c r="G161" s="2" t="s">
        <v>15</v>
      </c>
      <c r="H161" s="9">
        <v>2.4684931506849317</v>
      </c>
      <c r="I161" s="9">
        <v>3.4657534246575343</v>
      </c>
      <c r="J161" s="3">
        <v>40000</v>
      </c>
      <c r="K161" s="3">
        <f t="shared" si="10"/>
        <v>4000</v>
      </c>
      <c r="L161" s="3">
        <f t="shared" si="11"/>
        <v>2000</v>
      </c>
      <c r="M161" s="3">
        <f t="shared" si="12"/>
        <v>46000</v>
      </c>
      <c r="N161" s="2">
        <v>5</v>
      </c>
      <c r="O161" s="2">
        <v>3</v>
      </c>
      <c r="P161" s="2">
        <v>5</v>
      </c>
      <c r="Q161" s="2">
        <v>4</v>
      </c>
      <c r="R161" s="2">
        <f t="shared" si="13"/>
        <v>4.25</v>
      </c>
      <c r="S161" s="2" t="str">
        <f t="shared" si="14"/>
        <v>Eligible</v>
      </c>
      <c r="T161" s="13" t="s">
        <v>379</v>
      </c>
      <c r="U161" s="42"/>
      <c r="V161" s="42"/>
    </row>
    <row r="162" spans="1:22" x14ac:dyDescent="0.25">
      <c r="A162" s="12" t="s">
        <v>216</v>
      </c>
      <c r="B162" s="2" t="s">
        <v>57</v>
      </c>
      <c r="C162" s="2">
        <v>28</v>
      </c>
      <c r="D162" s="8">
        <v>42522</v>
      </c>
      <c r="E162" s="2" t="s">
        <v>14</v>
      </c>
      <c r="F162" s="2" t="s">
        <v>426</v>
      </c>
      <c r="G162" s="5" t="s">
        <v>25</v>
      </c>
      <c r="H162" s="9">
        <v>2.4684931506849317</v>
      </c>
      <c r="I162" s="9">
        <v>5.4657534246575343</v>
      </c>
      <c r="J162" s="3">
        <v>130000</v>
      </c>
      <c r="K162" s="3">
        <f t="shared" si="10"/>
        <v>6500</v>
      </c>
      <c r="L162" s="3">
        <f t="shared" si="11"/>
        <v>6500</v>
      </c>
      <c r="M162" s="3">
        <f t="shared" si="12"/>
        <v>143000</v>
      </c>
      <c r="N162" s="2">
        <v>5</v>
      </c>
      <c r="O162" s="2">
        <v>4</v>
      </c>
      <c r="P162" s="2">
        <v>5</v>
      </c>
      <c r="Q162" s="2">
        <v>1</v>
      </c>
      <c r="R162" s="2">
        <f t="shared" si="13"/>
        <v>3.75</v>
      </c>
      <c r="S162" s="2" t="str">
        <f t="shared" si="14"/>
        <v>Non Eligible</v>
      </c>
      <c r="T162" s="13" t="s">
        <v>379</v>
      </c>
      <c r="U162" s="42"/>
      <c r="V162" s="42"/>
    </row>
    <row r="163" spans="1:22" x14ac:dyDescent="0.25">
      <c r="A163" s="12" t="s">
        <v>211</v>
      </c>
      <c r="B163" s="2" t="s">
        <v>57</v>
      </c>
      <c r="C163" s="2">
        <v>18</v>
      </c>
      <c r="D163" s="8">
        <v>42522</v>
      </c>
      <c r="E163" s="2" t="s">
        <v>105</v>
      </c>
      <c r="F163" s="2" t="s">
        <v>426</v>
      </c>
      <c r="G163" s="2" t="s">
        <v>23</v>
      </c>
      <c r="H163" s="9">
        <v>2.4684931506849317</v>
      </c>
      <c r="I163" s="9">
        <v>3.4657534246575343</v>
      </c>
      <c r="J163" s="3">
        <v>50000</v>
      </c>
      <c r="K163" s="3">
        <f t="shared" si="10"/>
        <v>0</v>
      </c>
      <c r="L163" s="3">
        <f t="shared" si="11"/>
        <v>2500</v>
      </c>
      <c r="M163" s="3">
        <f t="shared" si="12"/>
        <v>52500</v>
      </c>
      <c r="N163" s="2">
        <v>3</v>
      </c>
      <c r="O163" s="2">
        <v>3</v>
      </c>
      <c r="P163" s="2">
        <v>2</v>
      </c>
      <c r="Q163" s="2">
        <v>4</v>
      </c>
      <c r="R163" s="2">
        <f t="shared" si="13"/>
        <v>3</v>
      </c>
      <c r="S163" s="2" t="str">
        <f t="shared" si="14"/>
        <v>Non Eligible</v>
      </c>
      <c r="T163" s="13" t="s">
        <v>379</v>
      </c>
      <c r="U163" s="42"/>
      <c r="V163" s="42"/>
    </row>
    <row r="164" spans="1:22" x14ac:dyDescent="0.25">
      <c r="A164" s="12" t="s">
        <v>60</v>
      </c>
      <c r="B164" s="2" t="s">
        <v>57</v>
      </c>
      <c r="C164" s="2">
        <v>20</v>
      </c>
      <c r="D164" s="8">
        <v>42522</v>
      </c>
      <c r="E164" s="2" t="s">
        <v>14</v>
      </c>
      <c r="F164" s="2" t="s">
        <v>426</v>
      </c>
      <c r="G164" s="2" t="s">
        <v>22</v>
      </c>
      <c r="H164" s="9">
        <v>2.4684931506849317</v>
      </c>
      <c r="I164" s="9">
        <v>3.4657534246575343</v>
      </c>
      <c r="J164" s="3">
        <v>50000</v>
      </c>
      <c r="K164" s="3">
        <f t="shared" si="10"/>
        <v>0</v>
      </c>
      <c r="L164" s="3">
        <f t="shared" si="11"/>
        <v>2500</v>
      </c>
      <c r="M164" s="3">
        <f t="shared" si="12"/>
        <v>52500</v>
      </c>
      <c r="N164" s="2">
        <v>5</v>
      </c>
      <c r="O164" s="2">
        <v>2</v>
      </c>
      <c r="P164" s="2">
        <v>2</v>
      </c>
      <c r="Q164" s="2">
        <v>3</v>
      </c>
      <c r="R164" s="2">
        <f t="shared" si="13"/>
        <v>3</v>
      </c>
      <c r="S164" s="2" t="str">
        <f t="shared" si="14"/>
        <v>Non Eligible</v>
      </c>
      <c r="T164" s="13" t="s">
        <v>377</v>
      </c>
      <c r="U164" s="42"/>
      <c r="V164" s="42"/>
    </row>
    <row r="165" spans="1:22" x14ac:dyDescent="0.25">
      <c r="A165" s="12" t="s">
        <v>312</v>
      </c>
      <c r="B165" s="2" t="s">
        <v>13</v>
      </c>
      <c r="C165" s="2">
        <v>29</v>
      </c>
      <c r="D165" s="8">
        <v>42522</v>
      </c>
      <c r="E165" s="2" t="s">
        <v>14</v>
      </c>
      <c r="F165" s="2" t="s">
        <v>425</v>
      </c>
      <c r="G165" s="5" t="s">
        <v>23</v>
      </c>
      <c r="H165" s="9">
        <v>2.4684931506849317</v>
      </c>
      <c r="I165" s="9">
        <v>5.4657534246575343</v>
      </c>
      <c r="J165" s="3">
        <v>90000</v>
      </c>
      <c r="K165" s="3">
        <f t="shared" si="10"/>
        <v>4500</v>
      </c>
      <c r="L165" s="3">
        <f t="shared" si="11"/>
        <v>4500</v>
      </c>
      <c r="M165" s="3">
        <f t="shared" si="12"/>
        <v>99000</v>
      </c>
      <c r="N165" s="2">
        <v>4</v>
      </c>
      <c r="O165" s="2">
        <v>4</v>
      </c>
      <c r="P165" s="2">
        <v>3</v>
      </c>
      <c r="Q165" s="2">
        <v>3</v>
      </c>
      <c r="R165" s="2">
        <f t="shared" si="13"/>
        <v>3.5</v>
      </c>
      <c r="S165" s="2" t="str">
        <f t="shared" si="14"/>
        <v>Non Eligible</v>
      </c>
      <c r="T165" s="13" t="s">
        <v>378</v>
      </c>
      <c r="U165" s="42"/>
      <c r="V165" s="42"/>
    </row>
    <row r="166" spans="1:22" x14ac:dyDescent="0.25">
      <c r="A166" s="12" t="s">
        <v>208</v>
      </c>
      <c r="B166" s="2" t="s">
        <v>57</v>
      </c>
      <c r="C166" s="2">
        <v>18</v>
      </c>
      <c r="D166" s="8">
        <v>42491</v>
      </c>
      <c r="E166" s="2" t="s">
        <v>14</v>
      </c>
      <c r="F166" s="2" t="s">
        <v>425</v>
      </c>
      <c r="G166" s="2" t="s">
        <v>15</v>
      </c>
      <c r="H166" s="9">
        <v>2.5534246575342467</v>
      </c>
      <c r="I166" s="9">
        <v>3.5506849315068494</v>
      </c>
      <c r="J166" s="3">
        <v>55000</v>
      </c>
      <c r="K166" s="3">
        <f t="shared" si="10"/>
        <v>2750</v>
      </c>
      <c r="L166" s="3">
        <f t="shared" si="11"/>
        <v>2750</v>
      </c>
      <c r="M166" s="3">
        <f t="shared" si="12"/>
        <v>60500</v>
      </c>
      <c r="N166" s="2">
        <v>3</v>
      </c>
      <c r="O166" s="2">
        <v>5</v>
      </c>
      <c r="P166" s="2">
        <v>1</v>
      </c>
      <c r="Q166" s="2">
        <v>5</v>
      </c>
      <c r="R166" s="2">
        <f t="shared" si="13"/>
        <v>3.5</v>
      </c>
      <c r="S166" s="2" t="str">
        <f t="shared" si="14"/>
        <v>Non Eligible</v>
      </c>
      <c r="T166" s="13" t="s">
        <v>379</v>
      </c>
      <c r="U166" s="42"/>
      <c r="V166" s="42"/>
    </row>
    <row r="167" spans="1:22" x14ac:dyDescent="0.25">
      <c r="A167" s="12" t="s">
        <v>251</v>
      </c>
      <c r="B167" s="2" t="s">
        <v>57</v>
      </c>
      <c r="C167" s="2">
        <v>22</v>
      </c>
      <c r="D167" s="8">
        <v>42491</v>
      </c>
      <c r="E167" s="2" t="s">
        <v>14</v>
      </c>
      <c r="F167" s="2" t="s">
        <v>425</v>
      </c>
      <c r="G167" s="2" t="s">
        <v>18</v>
      </c>
      <c r="H167" s="9">
        <v>2.5534246575342467</v>
      </c>
      <c r="I167" s="9">
        <v>4.5506849315068489</v>
      </c>
      <c r="J167" s="3">
        <v>70000</v>
      </c>
      <c r="K167" s="3">
        <f t="shared" si="10"/>
        <v>0</v>
      </c>
      <c r="L167" s="3">
        <f t="shared" si="11"/>
        <v>3500</v>
      </c>
      <c r="M167" s="3">
        <f t="shared" si="12"/>
        <v>73500</v>
      </c>
      <c r="N167" s="2">
        <v>3</v>
      </c>
      <c r="O167" s="2">
        <v>3</v>
      </c>
      <c r="P167" s="2">
        <v>5</v>
      </c>
      <c r="Q167" s="2">
        <v>2</v>
      </c>
      <c r="R167" s="2">
        <f t="shared" si="13"/>
        <v>3.25</v>
      </c>
      <c r="S167" s="2" t="str">
        <f t="shared" si="14"/>
        <v>Non Eligible</v>
      </c>
      <c r="T167" s="13" t="s">
        <v>377</v>
      </c>
      <c r="U167" s="42"/>
      <c r="V167" s="42"/>
    </row>
    <row r="168" spans="1:22" x14ac:dyDescent="0.25">
      <c r="A168" s="12" t="s">
        <v>90</v>
      </c>
      <c r="B168" s="2" t="s">
        <v>57</v>
      </c>
      <c r="C168" s="2">
        <v>19</v>
      </c>
      <c r="D168" s="8">
        <v>42491</v>
      </c>
      <c r="E168" s="2" t="s">
        <v>14</v>
      </c>
      <c r="F168" s="2" t="s">
        <v>425</v>
      </c>
      <c r="G168" s="2" t="s">
        <v>22</v>
      </c>
      <c r="H168" s="9">
        <v>2.5534246575342467</v>
      </c>
      <c r="I168" s="9">
        <v>3.5506849315068494</v>
      </c>
      <c r="J168" s="3">
        <v>55000</v>
      </c>
      <c r="K168" s="3">
        <f t="shared" si="10"/>
        <v>0</v>
      </c>
      <c r="L168" s="3">
        <f t="shared" si="11"/>
        <v>2750</v>
      </c>
      <c r="M168" s="3">
        <f t="shared" si="12"/>
        <v>57750</v>
      </c>
      <c r="N168" s="2">
        <v>3</v>
      </c>
      <c r="O168" s="2">
        <v>3</v>
      </c>
      <c r="P168" s="2">
        <v>1</v>
      </c>
      <c r="Q168" s="2">
        <v>3</v>
      </c>
      <c r="R168" s="2">
        <f t="shared" si="13"/>
        <v>2.5</v>
      </c>
      <c r="S168" s="2" t="str">
        <f t="shared" si="14"/>
        <v>Non Eligible</v>
      </c>
      <c r="T168" s="13" t="s">
        <v>377</v>
      </c>
      <c r="U168" s="42"/>
      <c r="V168" s="42"/>
    </row>
    <row r="169" spans="1:22" x14ac:dyDescent="0.25">
      <c r="A169" s="12" t="s">
        <v>47</v>
      </c>
      <c r="B169" s="2" t="s">
        <v>13</v>
      </c>
      <c r="C169" s="2">
        <v>22</v>
      </c>
      <c r="D169" s="8">
        <v>42491</v>
      </c>
      <c r="E169" s="2" t="s">
        <v>14</v>
      </c>
      <c r="F169" s="2" t="s">
        <v>425</v>
      </c>
      <c r="G169" s="2" t="s">
        <v>24</v>
      </c>
      <c r="H169" s="9">
        <v>2.5534246575342467</v>
      </c>
      <c r="I169" s="9">
        <v>3.5506849315068494</v>
      </c>
      <c r="J169" s="3">
        <v>50000</v>
      </c>
      <c r="K169" s="3">
        <f t="shared" si="10"/>
        <v>5000</v>
      </c>
      <c r="L169" s="3">
        <f t="shared" si="11"/>
        <v>2500</v>
      </c>
      <c r="M169" s="3">
        <f t="shared" si="12"/>
        <v>57500</v>
      </c>
      <c r="N169" s="2">
        <v>5</v>
      </c>
      <c r="O169" s="2">
        <v>5</v>
      </c>
      <c r="P169" s="2">
        <v>3</v>
      </c>
      <c r="Q169" s="2">
        <v>4</v>
      </c>
      <c r="R169" s="2">
        <f t="shared" si="13"/>
        <v>4.25</v>
      </c>
      <c r="S169" s="2" t="str">
        <f t="shared" si="14"/>
        <v>Eligible</v>
      </c>
      <c r="T169" s="13" t="s">
        <v>377</v>
      </c>
      <c r="U169" s="42" t="s">
        <v>432</v>
      </c>
      <c r="V169" s="42"/>
    </row>
    <row r="170" spans="1:22" x14ac:dyDescent="0.25">
      <c r="A170" s="12" t="s">
        <v>297</v>
      </c>
      <c r="B170" s="2" t="s">
        <v>13</v>
      </c>
      <c r="C170" s="2">
        <v>23</v>
      </c>
      <c r="D170" s="8">
        <v>42491</v>
      </c>
      <c r="E170" s="2" t="s">
        <v>14</v>
      </c>
      <c r="F170" s="2" t="s">
        <v>425</v>
      </c>
      <c r="G170" s="5" t="s">
        <v>22</v>
      </c>
      <c r="H170" s="9">
        <v>2.5534246575342467</v>
      </c>
      <c r="I170" s="9">
        <v>5.5506849315068489</v>
      </c>
      <c r="J170" s="3">
        <v>80000</v>
      </c>
      <c r="K170" s="3">
        <f t="shared" si="10"/>
        <v>4000</v>
      </c>
      <c r="L170" s="3">
        <f t="shared" si="11"/>
        <v>4000</v>
      </c>
      <c r="M170" s="3">
        <f t="shared" si="12"/>
        <v>88000</v>
      </c>
      <c r="N170" s="2">
        <v>5</v>
      </c>
      <c r="O170" s="2">
        <v>4</v>
      </c>
      <c r="P170" s="2">
        <v>5</v>
      </c>
      <c r="Q170" s="2">
        <v>1</v>
      </c>
      <c r="R170" s="2">
        <f t="shared" si="13"/>
        <v>3.75</v>
      </c>
      <c r="S170" s="2" t="str">
        <f t="shared" si="14"/>
        <v>Non Eligible</v>
      </c>
      <c r="T170" s="13" t="s">
        <v>379</v>
      </c>
      <c r="U170" s="42"/>
      <c r="V170" s="42"/>
    </row>
    <row r="171" spans="1:22" x14ac:dyDescent="0.25">
      <c r="A171" s="12" t="s">
        <v>101</v>
      </c>
      <c r="B171" s="2" t="s">
        <v>57</v>
      </c>
      <c r="C171" s="2">
        <v>19</v>
      </c>
      <c r="D171" s="8">
        <v>42461</v>
      </c>
      <c r="E171" s="2" t="s">
        <v>14</v>
      </c>
      <c r="F171" s="2" t="s">
        <v>425</v>
      </c>
      <c r="G171" s="2" t="s">
        <v>25</v>
      </c>
      <c r="H171" s="9">
        <v>2.6356164383561644</v>
      </c>
      <c r="I171" s="9">
        <v>4.6328767123287671</v>
      </c>
      <c r="J171" s="3">
        <v>50000</v>
      </c>
      <c r="K171" s="3">
        <f t="shared" si="10"/>
        <v>0</v>
      </c>
      <c r="L171" s="3">
        <f t="shared" si="11"/>
        <v>2500</v>
      </c>
      <c r="M171" s="3">
        <f t="shared" si="12"/>
        <v>52500</v>
      </c>
      <c r="N171" s="2">
        <v>5</v>
      </c>
      <c r="O171" s="2">
        <v>2</v>
      </c>
      <c r="P171" s="2">
        <v>2</v>
      </c>
      <c r="Q171" s="2">
        <v>3</v>
      </c>
      <c r="R171" s="2">
        <f t="shared" si="13"/>
        <v>3</v>
      </c>
      <c r="S171" s="2" t="str">
        <f t="shared" si="14"/>
        <v>Non Eligible</v>
      </c>
      <c r="T171" s="13" t="s">
        <v>377</v>
      </c>
      <c r="U171" s="42"/>
      <c r="V171" s="42"/>
    </row>
    <row r="172" spans="1:22" x14ac:dyDescent="0.25">
      <c r="A172" s="12" t="s">
        <v>99</v>
      </c>
      <c r="B172" s="2" t="s">
        <v>57</v>
      </c>
      <c r="C172" s="2">
        <v>22</v>
      </c>
      <c r="D172" s="8">
        <v>42461</v>
      </c>
      <c r="E172" s="2" t="s">
        <v>14</v>
      </c>
      <c r="F172" s="2" t="s">
        <v>425</v>
      </c>
      <c r="G172" s="2" t="s">
        <v>25</v>
      </c>
      <c r="H172" s="9">
        <v>2.6356164383561644</v>
      </c>
      <c r="I172" s="9">
        <v>3.6328767123287671</v>
      </c>
      <c r="J172" s="3">
        <v>50000</v>
      </c>
      <c r="K172" s="3">
        <f t="shared" si="10"/>
        <v>2500</v>
      </c>
      <c r="L172" s="3">
        <f t="shared" si="11"/>
        <v>2500</v>
      </c>
      <c r="M172" s="3">
        <f t="shared" si="12"/>
        <v>55000</v>
      </c>
      <c r="N172" s="2">
        <v>5</v>
      </c>
      <c r="O172" s="2">
        <v>3</v>
      </c>
      <c r="P172" s="2">
        <v>2</v>
      </c>
      <c r="Q172" s="2">
        <v>4</v>
      </c>
      <c r="R172" s="2">
        <f t="shared" si="13"/>
        <v>3.5</v>
      </c>
      <c r="S172" s="2" t="str">
        <f t="shared" si="14"/>
        <v>Non Eligible</v>
      </c>
      <c r="T172" s="13" t="s">
        <v>379</v>
      </c>
      <c r="U172" s="42"/>
      <c r="V172" s="42"/>
    </row>
    <row r="173" spans="1:22" x14ac:dyDescent="0.25">
      <c r="A173" s="12" t="s">
        <v>84</v>
      </c>
      <c r="B173" s="2" t="s">
        <v>57</v>
      </c>
      <c r="C173" s="2">
        <v>22</v>
      </c>
      <c r="D173" s="8">
        <v>42461</v>
      </c>
      <c r="E173" s="2" t="s">
        <v>14</v>
      </c>
      <c r="F173" s="2" t="s">
        <v>425</v>
      </c>
      <c r="G173" s="2" t="s">
        <v>16</v>
      </c>
      <c r="H173" s="9">
        <v>2.6356164383561644</v>
      </c>
      <c r="I173" s="9">
        <v>5.6328767123287671</v>
      </c>
      <c r="J173" s="3">
        <v>65000</v>
      </c>
      <c r="K173" s="3">
        <f t="shared" si="10"/>
        <v>9750</v>
      </c>
      <c r="L173" s="3">
        <f t="shared" si="11"/>
        <v>3250</v>
      </c>
      <c r="M173" s="3">
        <f t="shared" si="12"/>
        <v>78000</v>
      </c>
      <c r="N173" s="2">
        <v>5</v>
      </c>
      <c r="O173" s="2">
        <v>5</v>
      </c>
      <c r="P173" s="2">
        <v>5</v>
      </c>
      <c r="Q173" s="2">
        <v>4</v>
      </c>
      <c r="R173" s="2">
        <f t="shared" si="13"/>
        <v>4.75</v>
      </c>
      <c r="S173" s="2" t="str">
        <f t="shared" si="14"/>
        <v>Eligible</v>
      </c>
      <c r="T173" s="13" t="s">
        <v>379</v>
      </c>
      <c r="U173" s="42"/>
      <c r="V173" s="42"/>
    </row>
    <row r="174" spans="1:22" x14ac:dyDescent="0.25">
      <c r="A174" s="12" t="s">
        <v>207</v>
      </c>
      <c r="B174" s="2" t="s">
        <v>57</v>
      </c>
      <c r="C174" s="2">
        <v>19</v>
      </c>
      <c r="D174" s="8">
        <v>42430</v>
      </c>
      <c r="E174" s="2" t="s">
        <v>14</v>
      </c>
      <c r="F174" s="2" t="s">
        <v>426</v>
      </c>
      <c r="G174" s="2" t="s">
        <v>15</v>
      </c>
      <c r="H174" s="9">
        <v>2.7205479452054795</v>
      </c>
      <c r="I174" s="9">
        <v>3.7178082191780821</v>
      </c>
      <c r="J174" s="3">
        <v>60000</v>
      </c>
      <c r="K174" s="3">
        <f t="shared" si="10"/>
        <v>3000</v>
      </c>
      <c r="L174" s="3">
        <f t="shared" si="11"/>
        <v>3000</v>
      </c>
      <c r="M174" s="3">
        <f t="shared" si="12"/>
        <v>66000</v>
      </c>
      <c r="N174" s="2">
        <v>4</v>
      </c>
      <c r="O174" s="2">
        <v>5</v>
      </c>
      <c r="P174" s="2">
        <v>1</v>
      </c>
      <c r="Q174" s="2">
        <v>5</v>
      </c>
      <c r="R174" s="2">
        <f t="shared" si="13"/>
        <v>3.75</v>
      </c>
      <c r="S174" s="2" t="str">
        <f t="shared" si="14"/>
        <v>Non Eligible</v>
      </c>
      <c r="T174" s="13" t="s">
        <v>379</v>
      </c>
      <c r="U174" s="42"/>
      <c r="V174" s="42" t="s">
        <v>432</v>
      </c>
    </row>
    <row r="175" spans="1:22" x14ac:dyDescent="0.25">
      <c r="A175" s="12" t="s">
        <v>152</v>
      </c>
      <c r="B175" s="2" t="s">
        <v>57</v>
      </c>
      <c r="C175" s="2">
        <v>18</v>
      </c>
      <c r="D175" s="8">
        <v>42430</v>
      </c>
      <c r="E175" s="2" t="s">
        <v>105</v>
      </c>
      <c r="F175" s="2" t="s">
        <v>425</v>
      </c>
      <c r="G175" s="2" t="s">
        <v>15</v>
      </c>
      <c r="H175" s="9">
        <v>2.7205479452054795</v>
      </c>
      <c r="I175" s="9">
        <v>3.7178082191780821</v>
      </c>
      <c r="J175" s="3">
        <v>55000</v>
      </c>
      <c r="K175" s="3">
        <f t="shared" si="10"/>
        <v>0</v>
      </c>
      <c r="L175" s="3">
        <f t="shared" si="11"/>
        <v>2750</v>
      </c>
      <c r="M175" s="3">
        <f t="shared" si="12"/>
        <v>57750</v>
      </c>
      <c r="N175" s="2">
        <v>3</v>
      </c>
      <c r="O175" s="2">
        <v>3</v>
      </c>
      <c r="P175" s="2">
        <v>3</v>
      </c>
      <c r="Q175" s="2">
        <v>3</v>
      </c>
      <c r="R175" s="2">
        <f t="shared" si="13"/>
        <v>3</v>
      </c>
      <c r="S175" s="2" t="str">
        <f t="shared" si="14"/>
        <v>Non Eligible</v>
      </c>
      <c r="T175" s="13" t="s">
        <v>377</v>
      </c>
      <c r="U175" s="42"/>
      <c r="V175" s="42"/>
    </row>
    <row r="176" spans="1:22" x14ac:dyDescent="0.25">
      <c r="A176" s="12" t="s">
        <v>148</v>
      </c>
      <c r="B176" s="2" t="s">
        <v>57</v>
      </c>
      <c r="C176" s="2">
        <v>22</v>
      </c>
      <c r="D176" s="8">
        <v>42430</v>
      </c>
      <c r="E176" s="2" t="s">
        <v>14</v>
      </c>
      <c r="F176" s="2" t="s">
        <v>425</v>
      </c>
      <c r="G176" s="2" t="s">
        <v>15</v>
      </c>
      <c r="H176" s="9">
        <v>2.7205479452054795</v>
      </c>
      <c r="I176" s="9">
        <v>3.7178082191780821</v>
      </c>
      <c r="J176" s="3">
        <v>40000</v>
      </c>
      <c r="K176" s="3">
        <f t="shared" si="10"/>
        <v>0</v>
      </c>
      <c r="L176" s="3">
        <f t="shared" si="11"/>
        <v>2000</v>
      </c>
      <c r="M176" s="3">
        <f t="shared" si="12"/>
        <v>42000</v>
      </c>
      <c r="N176" s="2">
        <v>3</v>
      </c>
      <c r="O176" s="2">
        <v>2</v>
      </c>
      <c r="P176" s="2">
        <v>3</v>
      </c>
      <c r="Q176" s="2">
        <v>5</v>
      </c>
      <c r="R176" s="2">
        <f t="shared" si="13"/>
        <v>3.25</v>
      </c>
      <c r="S176" s="2" t="str">
        <f t="shared" si="14"/>
        <v>Non Eligible</v>
      </c>
      <c r="T176" s="13" t="s">
        <v>379</v>
      </c>
      <c r="U176" s="42"/>
      <c r="V176" s="42"/>
    </row>
    <row r="177" spans="1:22" x14ac:dyDescent="0.25">
      <c r="A177" s="12" t="s">
        <v>114</v>
      </c>
      <c r="B177" s="2" t="s">
        <v>57</v>
      </c>
      <c r="C177" s="2">
        <v>20</v>
      </c>
      <c r="D177" s="8">
        <v>42430</v>
      </c>
      <c r="E177" s="2" t="s">
        <v>14</v>
      </c>
      <c r="F177" s="2" t="s">
        <v>425</v>
      </c>
      <c r="G177" s="2" t="s">
        <v>20</v>
      </c>
      <c r="H177" s="9">
        <v>2.7205479452054795</v>
      </c>
      <c r="I177" s="9">
        <v>3.7178082191780821</v>
      </c>
      <c r="J177" s="3">
        <v>55000</v>
      </c>
      <c r="K177" s="3">
        <f t="shared" si="10"/>
        <v>2750</v>
      </c>
      <c r="L177" s="3">
        <f t="shared" si="11"/>
        <v>2750</v>
      </c>
      <c r="M177" s="3">
        <f t="shared" si="12"/>
        <v>60500</v>
      </c>
      <c r="N177" s="2">
        <v>4</v>
      </c>
      <c r="O177" s="2">
        <v>3</v>
      </c>
      <c r="P177" s="2">
        <v>3</v>
      </c>
      <c r="Q177" s="2">
        <v>4</v>
      </c>
      <c r="R177" s="2">
        <f t="shared" si="13"/>
        <v>3.5</v>
      </c>
      <c r="S177" s="2" t="str">
        <f t="shared" si="14"/>
        <v>Non Eligible</v>
      </c>
      <c r="T177" s="13" t="s">
        <v>379</v>
      </c>
      <c r="U177" s="42"/>
      <c r="V177" s="42"/>
    </row>
    <row r="178" spans="1:22" x14ac:dyDescent="0.25">
      <c r="A178" s="12" t="s">
        <v>155</v>
      </c>
      <c r="B178" s="2" t="s">
        <v>57</v>
      </c>
      <c r="C178" s="2">
        <v>22</v>
      </c>
      <c r="D178" s="8">
        <v>42430</v>
      </c>
      <c r="E178" s="2" t="s">
        <v>14</v>
      </c>
      <c r="F178" s="2" t="s">
        <v>426</v>
      </c>
      <c r="G178" s="2" t="s">
        <v>15</v>
      </c>
      <c r="H178" s="9">
        <v>2.7205479452054795</v>
      </c>
      <c r="I178" s="9">
        <v>4.7178082191780817</v>
      </c>
      <c r="J178" s="3">
        <v>70000</v>
      </c>
      <c r="K178" s="3">
        <f t="shared" si="10"/>
        <v>3500</v>
      </c>
      <c r="L178" s="3">
        <f t="shared" si="11"/>
        <v>3500</v>
      </c>
      <c r="M178" s="3">
        <f t="shared" si="12"/>
        <v>77000</v>
      </c>
      <c r="N178" s="2">
        <v>5</v>
      </c>
      <c r="O178" s="2">
        <v>3</v>
      </c>
      <c r="P178" s="2">
        <v>3</v>
      </c>
      <c r="Q178" s="2">
        <v>3</v>
      </c>
      <c r="R178" s="2">
        <f t="shared" si="13"/>
        <v>3.5</v>
      </c>
      <c r="S178" s="2" t="str">
        <f t="shared" si="14"/>
        <v>Non Eligible</v>
      </c>
      <c r="T178" s="13" t="s">
        <v>379</v>
      </c>
      <c r="U178" s="42"/>
      <c r="V178" s="42"/>
    </row>
    <row r="179" spans="1:22" x14ac:dyDescent="0.25">
      <c r="A179" s="12" t="s">
        <v>135</v>
      </c>
      <c r="B179" s="2" t="s">
        <v>57</v>
      </c>
      <c r="C179" s="2">
        <v>22</v>
      </c>
      <c r="D179" s="8">
        <v>42430</v>
      </c>
      <c r="E179" s="2" t="s">
        <v>14</v>
      </c>
      <c r="F179" s="2" t="s">
        <v>426</v>
      </c>
      <c r="G179" s="2" t="s">
        <v>22</v>
      </c>
      <c r="H179" s="9">
        <v>2.7205479452054795</v>
      </c>
      <c r="I179" s="9">
        <v>4.7178082191780817</v>
      </c>
      <c r="J179" s="3">
        <v>55000</v>
      </c>
      <c r="K179" s="3">
        <f t="shared" si="10"/>
        <v>0</v>
      </c>
      <c r="L179" s="3">
        <f t="shared" si="11"/>
        <v>2750</v>
      </c>
      <c r="M179" s="3">
        <f t="shared" si="12"/>
        <v>57750</v>
      </c>
      <c r="N179" s="2">
        <v>4</v>
      </c>
      <c r="O179" s="2">
        <v>2</v>
      </c>
      <c r="P179" s="2">
        <v>2</v>
      </c>
      <c r="Q179" s="2">
        <v>2</v>
      </c>
      <c r="R179" s="2">
        <f t="shared" si="13"/>
        <v>2.5</v>
      </c>
      <c r="S179" s="2" t="str">
        <f t="shared" si="14"/>
        <v>Non Eligible</v>
      </c>
      <c r="T179" s="13" t="s">
        <v>379</v>
      </c>
      <c r="U179" s="42"/>
      <c r="V179" s="42"/>
    </row>
    <row r="180" spans="1:22" x14ac:dyDescent="0.25">
      <c r="A180" s="12" t="s">
        <v>354</v>
      </c>
      <c r="B180" s="2" t="s">
        <v>13</v>
      </c>
      <c r="C180" s="2">
        <v>36</v>
      </c>
      <c r="D180" s="8">
        <v>42430</v>
      </c>
      <c r="E180" s="2" t="s">
        <v>14</v>
      </c>
      <c r="F180" s="2" t="s">
        <v>425</v>
      </c>
      <c r="G180" s="5" t="s">
        <v>15</v>
      </c>
      <c r="H180" s="9">
        <v>2.7205479452054795</v>
      </c>
      <c r="I180" s="9">
        <v>3.7178082191780821</v>
      </c>
      <c r="J180" s="3">
        <v>160000</v>
      </c>
      <c r="K180" s="3">
        <f t="shared" si="10"/>
        <v>16000</v>
      </c>
      <c r="L180" s="3">
        <f t="shared" si="11"/>
        <v>8000</v>
      </c>
      <c r="M180" s="3">
        <f t="shared" si="12"/>
        <v>184000</v>
      </c>
      <c r="N180" s="2">
        <v>5</v>
      </c>
      <c r="O180" s="2">
        <v>4</v>
      </c>
      <c r="P180" s="2">
        <v>5</v>
      </c>
      <c r="Q180" s="2">
        <v>2</v>
      </c>
      <c r="R180" s="2">
        <f t="shared" si="13"/>
        <v>4</v>
      </c>
      <c r="S180" s="2" t="str">
        <f t="shared" si="14"/>
        <v>Non Eligible</v>
      </c>
      <c r="T180" s="13" t="s">
        <v>377</v>
      </c>
      <c r="U180" s="42" t="s">
        <v>432</v>
      </c>
      <c r="V180" s="42"/>
    </row>
    <row r="181" spans="1:22" x14ac:dyDescent="0.25">
      <c r="A181" s="12" t="s">
        <v>245</v>
      </c>
      <c r="B181" s="2" t="s">
        <v>57</v>
      </c>
      <c r="C181" s="2">
        <v>22</v>
      </c>
      <c r="D181" s="8">
        <v>42430</v>
      </c>
      <c r="E181" s="2" t="s">
        <v>14</v>
      </c>
      <c r="F181" s="2" t="s">
        <v>425</v>
      </c>
      <c r="G181" s="2" t="s">
        <v>26</v>
      </c>
      <c r="H181" s="9">
        <v>2.7205479452054795</v>
      </c>
      <c r="I181" s="9">
        <v>4.7178082191780817</v>
      </c>
      <c r="J181" s="3">
        <v>55000</v>
      </c>
      <c r="K181" s="3">
        <f t="shared" si="10"/>
        <v>5500</v>
      </c>
      <c r="L181" s="3">
        <f t="shared" si="11"/>
        <v>2750</v>
      </c>
      <c r="M181" s="3">
        <f t="shared" si="12"/>
        <v>63250</v>
      </c>
      <c r="N181" s="2">
        <v>5</v>
      </c>
      <c r="O181" s="2">
        <v>5</v>
      </c>
      <c r="P181" s="2">
        <v>1</v>
      </c>
      <c r="Q181" s="2">
        <v>5</v>
      </c>
      <c r="R181" s="2">
        <f t="shared" si="13"/>
        <v>4</v>
      </c>
      <c r="S181" s="2" t="str">
        <f t="shared" si="14"/>
        <v>Non Eligible</v>
      </c>
      <c r="T181" s="13" t="s">
        <v>379</v>
      </c>
      <c r="U181" s="42"/>
      <c r="V181" s="42"/>
    </row>
    <row r="182" spans="1:22" x14ac:dyDescent="0.25">
      <c r="A182" s="12" t="s">
        <v>91</v>
      </c>
      <c r="B182" s="2" t="s">
        <v>57</v>
      </c>
      <c r="C182" s="2">
        <v>21</v>
      </c>
      <c r="D182" s="8">
        <v>42430</v>
      </c>
      <c r="E182" s="2" t="s">
        <v>14</v>
      </c>
      <c r="F182" s="2" t="s">
        <v>426</v>
      </c>
      <c r="G182" s="2" t="s">
        <v>25</v>
      </c>
      <c r="H182" s="9">
        <v>2.7205479452054795</v>
      </c>
      <c r="I182" s="9">
        <v>3.7178082191780821</v>
      </c>
      <c r="J182" s="3">
        <v>55000</v>
      </c>
      <c r="K182" s="3">
        <f t="shared" si="10"/>
        <v>0</v>
      </c>
      <c r="L182" s="3">
        <f t="shared" si="11"/>
        <v>2750</v>
      </c>
      <c r="M182" s="3">
        <f t="shared" si="12"/>
        <v>57750</v>
      </c>
      <c r="N182" s="2">
        <v>3</v>
      </c>
      <c r="O182" s="2">
        <v>2</v>
      </c>
      <c r="P182" s="2">
        <v>3</v>
      </c>
      <c r="Q182" s="2">
        <v>2</v>
      </c>
      <c r="R182" s="2">
        <f t="shared" si="13"/>
        <v>2.5</v>
      </c>
      <c r="S182" s="2" t="str">
        <f t="shared" si="14"/>
        <v>Non Eligible</v>
      </c>
      <c r="T182" s="13" t="s">
        <v>379</v>
      </c>
      <c r="U182" s="42"/>
      <c r="V182" s="42"/>
    </row>
    <row r="183" spans="1:22" x14ac:dyDescent="0.25">
      <c r="A183" s="12" t="s">
        <v>197</v>
      </c>
      <c r="B183" s="2" t="s">
        <v>57</v>
      </c>
      <c r="C183" s="2">
        <v>22</v>
      </c>
      <c r="D183" s="8">
        <v>42430</v>
      </c>
      <c r="E183" s="2" t="s">
        <v>14</v>
      </c>
      <c r="F183" s="2" t="s">
        <v>425</v>
      </c>
      <c r="G183" s="2" t="s">
        <v>15</v>
      </c>
      <c r="H183" s="9">
        <v>2.7205479452054795</v>
      </c>
      <c r="I183" s="9">
        <v>3.7178082191780821</v>
      </c>
      <c r="J183" s="3">
        <v>65000</v>
      </c>
      <c r="K183" s="3">
        <f t="shared" si="10"/>
        <v>3250</v>
      </c>
      <c r="L183" s="3">
        <f t="shared" si="11"/>
        <v>3250</v>
      </c>
      <c r="M183" s="3">
        <f t="shared" si="12"/>
        <v>71500</v>
      </c>
      <c r="N183" s="2">
        <v>5</v>
      </c>
      <c r="O183" s="2">
        <v>5</v>
      </c>
      <c r="P183" s="2">
        <v>3</v>
      </c>
      <c r="Q183" s="2">
        <v>2</v>
      </c>
      <c r="R183" s="2">
        <f t="shared" si="13"/>
        <v>3.75</v>
      </c>
      <c r="S183" s="2" t="str">
        <f t="shared" si="14"/>
        <v>Non Eligible</v>
      </c>
      <c r="T183" s="13" t="s">
        <v>377</v>
      </c>
      <c r="U183" s="42"/>
      <c r="V183" s="42"/>
    </row>
    <row r="184" spans="1:22" x14ac:dyDescent="0.25">
      <c r="A184" s="12" t="s">
        <v>364</v>
      </c>
      <c r="B184" s="2" t="s">
        <v>13</v>
      </c>
      <c r="C184" s="2">
        <v>39</v>
      </c>
      <c r="D184" s="8">
        <v>42430</v>
      </c>
      <c r="E184" s="2" t="s">
        <v>14</v>
      </c>
      <c r="F184" s="2" t="s">
        <v>425</v>
      </c>
      <c r="G184" s="5" t="s">
        <v>16</v>
      </c>
      <c r="H184" s="9">
        <v>2.7205479452054795</v>
      </c>
      <c r="I184" s="9">
        <v>11.717808219178082</v>
      </c>
      <c r="J184" s="3">
        <v>210000</v>
      </c>
      <c r="K184" s="3">
        <f t="shared" si="10"/>
        <v>31500</v>
      </c>
      <c r="L184" s="3">
        <f t="shared" si="11"/>
        <v>10500</v>
      </c>
      <c r="M184" s="3">
        <f t="shared" si="12"/>
        <v>252000</v>
      </c>
      <c r="N184" s="2">
        <v>5</v>
      </c>
      <c r="O184" s="2">
        <v>5</v>
      </c>
      <c r="P184" s="2">
        <v>4</v>
      </c>
      <c r="Q184" s="2">
        <v>5</v>
      </c>
      <c r="R184" s="2">
        <f t="shared" si="13"/>
        <v>4.75</v>
      </c>
      <c r="S184" s="2" t="str">
        <f t="shared" si="14"/>
        <v>Eligible</v>
      </c>
      <c r="T184" s="13" t="s">
        <v>377</v>
      </c>
      <c r="U184" s="42"/>
      <c r="V184" s="42"/>
    </row>
    <row r="185" spans="1:22" x14ac:dyDescent="0.25">
      <c r="A185" s="12" t="s">
        <v>347</v>
      </c>
      <c r="B185" s="2" t="s">
        <v>13</v>
      </c>
      <c r="C185" s="2">
        <v>33</v>
      </c>
      <c r="D185" s="8">
        <v>42430</v>
      </c>
      <c r="E185" s="2" t="s">
        <v>14</v>
      </c>
      <c r="F185" s="2" t="s">
        <v>425</v>
      </c>
      <c r="G185" s="5" t="s">
        <v>22</v>
      </c>
      <c r="H185" s="9">
        <v>2.7205479452054795</v>
      </c>
      <c r="I185" s="9">
        <v>4.7178082191780817</v>
      </c>
      <c r="J185" s="3">
        <v>160000</v>
      </c>
      <c r="K185" s="3">
        <f t="shared" si="10"/>
        <v>8000</v>
      </c>
      <c r="L185" s="3">
        <f t="shared" si="11"/>
        <v>8000</v>
      </c>
      <c r="M185" s="3">
        <f t="shared" si="12"/>
        <v>176000</v>
      </c>
      <c r="N185" s="2">
        <v>5</v>
      </c>
      <c r="O185" s="2">
        <v>4</v>
      </c>
      <c r="P185" s="2">
        <v>1</v>
      </c>
      <c r="Q185" s="2">
        <v>5</v>
      </c>
      <c r="R185" s="2">
        <f t="shared" si="13"/>
        <v>3.75</v>
      </c>
      <c r="S185" s="2" t="str">
        <f t="shared" si="14"/>
        <v>Non Eligible</v>
      </c>
      <c r="T185" s="13" t="s">
        <v>377</v>
      </c>
      <c r="U185" s="42"/>
      <c r="V185" s="42"/>
    </row>
    <row r="186" spans="1:22" x14ac:dyDescent="0.25">
      <c r="A186" s="12" t="s">
        <v>331</v>
      </c>
      <c r="B186" s="2" t="s">
        <v>13</v>
      </c>
      <c r="C186" s="2">
        <v>34</v>
      </c>
      <c r="D186" s="8">
        <v>42430</v>
      </c>
      <c r="E186" s="2" t="s">
        <v>14</v>
      </c>
      <c r="F186" s="2" t="s">
        <v>425</v>
      </c>
      <c r="G186" s="5" t="s">
        <v>25</v>
      </c>
      <c r="H186" s="9">
        <v>2.7205479452054795</v>
      </c>
      <c r="I186" s="9">
        <v>9.7178082191780817</v>
      </c>
      <c r="J186" s="3">
        <v>170000</v>
      </c>
      <c r="K186" s="3">
        <f t="shared" si="10"/>
        <v>25500</v>
      </c>
      <c r="L186" s="3">
        <f t="shared" si="11"/>
        <v>8500</v>
      </c>
      <c r="M186" s="3">
        <f t="shared" si="12"/>
        <v>204000</v>
      </c>
      <c r="N186" s="2">
        <v>5</v>
      </c>
      <c r="O186" s="2">
        <v>5</v>
      </c>
      <c r="P186" s="2">
        <v>5</v>
      </c>
      <c r="Q186" s="2">
        <v>5</v>
      </c>
      <c r="R186" s="2">
        <f t="shared" si="13"/>
        <v>5</v>
      </c>
      <c r="S186" s="2" t="str">
        <f t="shared" si="14"/>
        <v>Eligible</v>
      </c>
      <c r="T186" s="13" t="s">
        <v>378</v>
      </c>
      <c r="U186" s="42"/>
      <c r="V186" s="42"/>
    </row>
    <row r="187" spans="1:22" x14ac:dyDescent="0.25">
      <c r="A187" s="12" t="s">
        <v>316</v>
      </c>
      <c r="B187" s="2" t="s">
        <v>13</v>
      </c>
      <c r="C187" s="2">
        <v>24</v>
      </c>
      <c r="D187" s="8">
        <v>42430</v>
      </c>
      <c r="E187" s="2" t="s">
        <v>105</v>
      </c>
      <c r="F187" s="2" t="s">
        <v>426</v>
      </c>
      <c r="G187" s="5" t="s">
        <v>26</v>
      </c>
      <c r="H187" s="9">
        <v>2.7205479452054795</v>
      </c>
      <c r="I187" s="9">
        <v>4.7178082191780817</v>
      </c>
      <c r="J187" s="3">
        <v>80000</v>
      </c>
      <c r="K187" s="3">
        <f t="shared" si="10"/>
        <v>0</v>
      </c>
      <c r="L187" s="3">
        <f t="shared" si="11"/>
        <v>4000</v>
      </c>
      <c r="M187" s="3">
        <f t="shared" si="12"/>
        <v>84000</v>
      </c>
      <c r="N187" s="2">
        <v>5</v>
      </c>
      <c r="O187" s="2">
        <v>3</v>
      </c>
      <c r="P187" s="2">
        <v>2</v>
      </c>
      <c r="Q187" s="2">
        <v>2</v>
      </c>
      <c r="R187" s="2">
        <f t="shared" si="13"/>
        <v>3</v>
      </c>
      <c r="S187" s="2" t="str">
        <f t="shared" si="14"/>
        <v>Non Eligible</v>
      </c>
      <c r="T187" s="13" t="s">
        <v>377</v>
      </c>
      <c r="U187" s="42"/>
      <c r="V187" s="42"/>
    </row>
    <row r="188" spans="1:22" x14ac:dyDescent="0.25">
      <c r="A188" s="12" t="s">
        <v>112</v>
      </c>
      <c r="B188" s="2" t="s">
        <v>57</v>
      </c>
      <c r="C188" s="2">
        <v>21</v>
      </c>
      <c r="D188" s="8">
        <v>42430</v>
      </c>
      <c r="E188" s="2" t="s">
        <v>14</v>
      </c>
      <c r="F188" s="2" t="s">
        <v>425</v>
      </c>
      <c r="G188" s="2" t="s">
        <v>22</v>
      </c>
      <c r="H188" s="9">
        <v>2.7205479452054795</v>
      </c>
      <c r="I188" s="9">
        <v>3.7178082191780821</v>
      </c>
      <c r="J188" s="3">
        <v>45000</v>
      </c>
      <c r="K188" s="3">
        <f t="shared" si="10"/>
        <v>2250</v>
      </c>
      <c r="L188" s="3">
        <f t="shared" si="11"/>
        <v>2250</v>
      </c>
      <c r="M188" s="3">
        <f t="shared" si="12"/>
        <v>49500</v>
      </c>
      <c r="N188" s="2">
        <v>5</v>
      </c>
      <c r="O188" s="2">
        <v>5</v>
      </c>
      <c r="P188" s="2">
        <v>3</v>
      </c>
      <c r="Q188" s="2">
        <v>1</v>
      </c>
      <c r="R188" s="2">
        <f t="shared" si="13"/>
        <v>3.5</v>
      </c>
      <c r="S188" s="2" t="str">
        <f t="shared" si="14"/>
        <v>Non Eligible</v>
      </c>
      <c r="T188" s="13" t="s">
        <v>377</v>
      </c>
      <c r="U188" s="42"/>
      <c r="V188" s="42"/>
    </row>
    <row r="189" spans="1:22" x14ac:dyDescent="0.25">
      <c r="A189" s="12" t="s">
        <v>75</v>
      </c>
      <c r="B189" s="2" t="s">
        <v>57</v>
      </c>
      <c r="C189" s="2">
        <v>19</v>
      </c>
      <c r="D189" s="8">
        <v>42401</v>
      </c>
      <c r="E189" s="2" t="s">
        <v>14</v>
      </c>
      <c r="F189" s="2" t="s">
        <v>425</v>
      </c>
      <c r="G189" s="2" t="s">
        <v>22</v>
      </c>
      <c r="H189" s="9">
        <v>2.8</v>
      </c>
      <c r="I189" s="9">
        <v>5.7972602739726025</v>
      </c>
      <c r="J189" s="3">
        <v>55000</v>
      </c>
      <c r="K189" s="3">
        <f t="shared" si="10"/>
        <v>0</v>
      </c>
      <c r="L189" s="3">
        <f t="shared" si="11"/>
        <v>2750</v>
      </c>
      <c r="M189" s="3">
        <f t="shared" si="12"/>
        <v>57750</v>
      </c>
      <c r="N189" s="2">
        <v>4</v>
      </c>
      <c r="O189" s="2">
        <v>2</v>
      </c>
      <c r="P189" s="2">
        <v>1</v>
      </c>
      <c r="Q189" s="2">
        <v>3</v>
      </c>
      <c r="R189" s="2">
        <f t="shared" si="13"/>
        <v>2.5</v>
      </c>
      <c r="S189" s="2" t="str">
        <f t="shared" si="14"/>
        <v>Non Eligible</v>
      </c>
      <c r="T189" s="13" t="s">
        <v>379</v>
      </c>
      <c r="U189" s="42"/>
      <c r="V189" s="42"/>
    </row>
    <row r="190" spans="1:22" x14ac:dyDescent="0.25">
      <c r="A190" s="12" t="s">
        <v>39</v>
      </c>
      <c r="B190" s="2" t="s">
        <v>13</v>
      </c>
      <c r="C190" s="2">
        <v>18</v>
      </c>
      <c r="D190" s="8">
        <v>42401</v>
      </c>
      <c r="E190" s="2" t="s">
        <v>14</v>
      </c>
      <c r="F190" s="2" t="s">
        <v>425</v>
      </c>
      <c r="G190" s="2" t="s">
        <v>24</v>
      </c>
      <c r="H190" s="9">
        <v>2.8</v>
      </c>
      <c r="I190" s="9">
        <v>5.7972602739726025</v>
      </c>
      <c r="J190" s="3">
        <v>45000</v>
      </c>
      <c r="K190" s="3">
        <f t="shared" si="10"/>
        <v>2250</v>
      </c>
      <c r="L190" s="3">
        <f t="shared" si="11"/>
        <v>2250</v>
      </c>
      <c r="M190" s="3">
        <f t="shared" si="12"/>
        <v>49500</v>
      </c>
      <c r="N190" s="2">
        <v>3</v>
      </c>
      <c r="O190" s="2">
        <v>3</v>
      </c>
      <c r="P190" s="2">
        <v>5</v>
      </c>
      <c r="Q190" s="2">
        <v>4</v>
      </c>
      <c r="R190" s="2">
        <f t="shared" si="13"/>
        <v>3.75</v>
      </c>
      <c r="S190" s="2" t="str">
        <f t="shared" si="14"/>
        <v>Non Eligible</v>
      </c>
      <c r="T190" s="13" t="s">
        <v>377</v>
      </c>
      <c r="U190" s="42" t="s">
        <v>432</v>
      </c>
      <c r="V190" s="42"/>
    </row>
    <row r="191" spans="1:22" x14ac:dyDescent="0.25">
      <c r="A191" s="12" t="s">
        <v>333</v>
      </c>
      <c r="B191" s="2" t="s">
        <v>13</v>
      </c>
      <c r="C191" s="2">
        <v>34</v>
      </c>
      <c r="D191" s="8">
        <v>42401</v>
      </c>
      <c r="E191" s="2" t="s">
        <v>105</v>
      </c>
      <c r="F191" s="2" t="s">
        <v>425</v>
      </c>
      <c r="G191" s="5" t="s">
        <v>20</v>
      </c>
      <c r="H191" s="9">
        <v>2.8</v>
      </c>
      <c r="I191" s="9">
        <v>8.7972602739726025</v>
      </c>
      <c r="J191" s="3">
        <v>160000</v>
      </c>
      <c r="K191" s="3">
        <f t="shared" si="10"/>
        <v>8000</v>
      </c>
      <c r="L191" s="3">
        <f t="shared" si="11"/>
        <v>8000</v>
      </c>
      <c r="M191" s="3">
        <f t="shared" si="12"/>
        <v>176000</v>
      </c>
      <c r="N191" s="2">
        <v>5</v>
      </c>
      <c r="O191" s="2">
        <v>5</v>
      </c>
      <c r="P191" s="2">
        <v>2</v>
      </c>
      <c r="Q191" s="2">
        <v>3</v>
      </c>
      <c r="R191" s="2">
        <f t="shared" si="13"/>
        <v>3.75</v>
      </c>
      <c r="S191" s="2" t="str">
        <f t="shared" si="14"/>
        <v>Non Eligible</v>
      </c>
      <c r="T191" s="13" t="s">
        <v>377</v>
      </c>
      <c r="U191" s="42" t="s">
        <v>432</v>
      </c>
      <c r="V191" s="42"/>
    </row>
    <row r="192" spans="1:22" x14ac:dyDescent="0.25">
      <c r="A192" s="12" t="s">
        <v>153</v>
      </c>
      <c r="B192" s="2" t="s">
        <v>57</v>
      </c>
      <c r="C192" s="2">
        <v>19</v>
      </c>
      <c r="D192" s="8">
        <v>42401</v>
      </c>
      <c r="E192" s="2" t="s">
        <v>14</v>
      </c>
      <c r="F192" s="2" t="s">
        <v>425</v>
      </c>
      <c r="G192" s="2" t="s">
        <v>15</v>
      </c>
      <c r="H192" s="9">
        <v>2.8</v>
      </c>
      <c r="I192" s="9">
        <v>3.7972602739726029</v>
      </c>
      <c r="J192" s="3">
        <v>60000</v>
      </c>
      <c r="K192" s="3">
        <f t="shared" si="10"/>
        <v>9000</v>
      </c>
      <c r="L192" s="3">
        <f t="shared" si="11"/>
        <v>3000</v>
      </c>
      <c r="M192" s="3">
        <f t="shared" si="12"/>
        <v>72000</v>
      </c>
      <c r="N192" s="2">
        <v>5</v>
      </c>
      <c r="O192" s="2">
        <v>5</v>
      </c>
      <c r="P192" s="2">
        <v>4</v>
      </c>
      <c r="Q192" s="2">
        <v>4</v>
      </c>
      <c r="R192" s="2">
        <f t="shared" si="13"/>
        <v>4.5</v>
      </c>
      <c r="S192" s="2" t="str">
        <f t="shared" si="14"/>
        <v>Eligible</v>
      </c>
      <c r="T192" s="13" t="s">
        <v>379</v>
      </c>
      <c r="U192" s="42" t="s">
        <v>432</v>
      </c>
      <c r="V192" s="42"/>
    </row>
    <row r="193" spans="1:22" x14ac:dyDescent="0.25">
      <c r="A193" s="12" t="s">
        <v>374</v>
      </c>
      <c r="B193" s="2" t="s">
        <v>13</v>
      </c>
      <c r="C193" s="2">
        <v>44</v>
      </c>
      <c r="D193" s="8">
        <v>42401</v>
      </c>
      <c r="E193" s="2" t="s">
        <v>14</v>
      </c>
      <c r="F193" s="2" t="s">
        <v>426</v>
      </c>
      <c r="G193" s="5" t="s">
        <v>18</v>
      </c>
      <c r="H193" s="9">
        <v>2.8</v>
      </c>
      <c r="I193" s="9">
        <v>11.797260273972602</v>
      </c>
      <c r="J193" s="3">
        <v>240000</v>
      </c>
      <c r="K193" s="3">
        <f t="shared" si="10"/>
        <v>36000</v>
      </c>
      <c r="L193" s="3">
        <f t="shared" si="11"/>
        <v>12000</v>
      </c>
      <c r="M193" s="3">
        <f t="shared" si="12"/>
        <v>288000</v>
      </c>
      <c r="N193" s="2">
        <v>5</v>
      </c>
      <c r="O193" s="2">
        <v>4</v>
      </c>
      <c r="P193" s="2">
        <v>5</v>
      </c>
      <c r="Q193" s="2">
        <v>4</v>
      </c>
      <c r="R193" s="2">
        <f t="shared" si="13"/>
        <v>4.5</v>
      </c>
      <c r="S193" s="2" t="str">
        <f t="shared" si="14"/>
        <v>Eligible</v>
      </c>
      <c r="T193" s="13" t="s">
        <v>377</v>
      </c>
      <c r="U193" s="42" t="s">
        <v>432</v>
      </c>
      <c r="V193" s="42"/>
    </row>
    <row r="194" spans="1:22" x14ac:dyDescent="0.25">
      <c r="A194" s="12" t="s">
        <v>78</v>
      </c>
      <c r="B194" s="2" t="s">
        <v>57</v>
      </c>
      <c r="C194" s="2">
        <v>20</v>
      </c>
      <c r="D194" s="8">
        <v>42401</v>
      </c>
      <c r="E194" s="2" t="s">
        <v>14</v>
      </c>
      <c r="F194" s="2" t="s">
        <v>426</v>
      </c>
      <c r="G194" s="2" t="s">
        <v>22</v>
      </c>
      <c r="H194" s="9">
        <v>2.8</v>
      </c>
      <c r="I194" s="9">
        <v>5.7972602739726025</v>
      </c>
      <c r="J194" s="3">
        <v>40000</v>
      </c>
      <c r="K194" s="3">
        <f t="shared" ref="K194:K257" si="15">IF(R194&gt;=4.5,J194*0.15,IF(R194&gt;=4,J194*0.1,IF(R194&gt;=3.5,J194*0.05,IF(R194&lt;3.5,J194*0))))</f>
        <v>2000</v>
      </c>
      <c r="L194" s="3">
        <f t="shared" ref="L194:L257" si="16">0.05*J194</f>
        <v>2000</v>
      </c>
      <c r="M194" s="3">
        <f t="shared" ref="M194:M257" si="17">L194+K194+J194</f>
        <v>44000</v>
      </c>
      <c r="N194" s="2">
        <v>5</v>
      </c>
      <c r="O194" s="2">
        <v>4</v>
      </c>
      <c r="P194" s="2">
        <v>4</v>
      </c>
      <c r="Q194" s="2">
        <v>2</v>
      </c>
      <c r="R194" s="2">
        <f t="shared" ref="R194:R257" si="18">SUM(N194:Q194)/4</f>
        <v>3.75</v>
      </c>
      <c r="S194" s="2" t="str">
        <f t="shared" ref="S194:S257" si="19">IF(R194&gt;=4.25, "Eligible", "Non Eligible")</f>
        <v>Non Eligible</v>
      </c>
      <c r="T194" s="13" t="s">
        <v>379</v>
      </c>
      <c r="U194" s="42" t="s">
        <v>432</v>
      </c>
      <c r="V194" s="42"/>
    </row>
    <row r="195" spans="1:22" x14ac:dyDescent="0.25">
      <c r="A195" s="12" t="s">
        <v>160</v>
      </c>
      <c r="B195" s="2" t="s">
        <v>57</v>
      </c>
      <c r="C195" s="2">
        <v>18</v>
      </c>
      <c r="D195" s="8">
        <v>42401</v>
      </c>
      <c r="E195" s="2" t="s">
        <v>14</v>
      </c>
      <c r="F195" s="2" t="s">
        <v>425</v>
      </c>
      <c r="G195" s="2" t="s">
        <v>15</v>
      </c>
      <c r="H195" s="9">
        <v>2.8</v>
      </c>
      <c r="I195" s="9">
        <v>4.7972602739726025</v>
      </c>
      <c r="J195" s="3">
        <v>40000</v>
      </c>
      <c r="K195" s="3">
        <f t="shared" si="15"/>
        <v>0</v>
      </c>
      <c r="L195" s="3">
        <f t="shared" si="16"/>
        <v>2000</v>
      </c>
      <c r="M195" s="3">
        <f t="shared" si="17"/>
        <v>42000</v>
      </c>
      <c r="N195" s="2">
        <v>3</v>
      </c>
      <c r="O195" s="2">
        <v>3</v>
      </c>
      <c r="P195" s="2">
        <v>2</v>
      </c>
      <c r="Q195" s="2">
        <v>3</v>
      </c>
      <c r="R195" s="2">
        <f t="shared" si="18"/>
        <v>2.75</v>
      </c>
      <c r="S195" s="2" t="str">
        <f t="shared" si="19"/>
        <v>Non Eligible</v>
      </c>
      <c r="T195" s="13" t="s">
        <v>377</v>
      </c>
      <c r="U195" s="42" t="s">
        <v>432</v>
      </c>
      <c r="V195" s="42"/>
    </row>
    <row r="196" spans="1:22" x14ac:dyDescent="0.25">
      <c r="A196" s="12" t="s">
        <v>223</v>
      </c>
      <c r="B196" s="2" t="s">
        <v>57</v>
      </c>
      <c r="C196" s="2">
        <v>21</v>
      </c>
      <c r="D196" s="8">
        <v>42401</v>
      </c>
      <c r="E196" s="2" t="s">
        <v>105</v>
      </c>
      <c r="F196" s="2" t="s">
        <v>426</v>
      </c>
      <c r="G196" s="2" t="s">
        <v>26</v>
      </c>
      <c r="H196" s="9">
        <v>2.8</v>
      </c>
      <c r="I196" s="9">
        <v>3.7972602739726029</v>
      </c>
      <c r="J196" s="3">
        <v>65000</v>
      </c>
      <c r="K196" s="3">
        <f t="shared" si="15"/>
        <v>0</v>
      </c>
      <c r="L196" s="3">
        <f t="shared" si="16"/>
        <v>3250</v>
      </c>
      <c r="M196" s="3">
        <f t="shared" si="17"/>
        <v>68250</v>
      </c>
      <c r="N196" s="2">
        <v>5</v>
      </c>
      <c r="O196" s="2">
        <v>2</v>
      </c>
      <c r="P196" s="2">
        <v>4</v>
      </c>
      <c r="Q196" s="2">
        <v>2</v>
      </c>
      <c r="R196" s="2">
        <f t="shared" si="18"/>
        <v>3.25</v>
      </c>
      <c r="S196" s="2" t="str">
        <f t="shared" si="19"/>
        <v>Non Eligible</v>
      </c>
      <c r="T196" s="13" t="s">
        <v>377</v>
      </c>
      <c r="U196" s="42" t="s">
        <v>432</v>
      </c>
      <c r="V196" s="42"/>
    </row>
    <row r="197" spans="1:22" x14ac:dyDescent="0.25">
      <c r="A197" s="12" t="s">
        <v>306</v>
      </c>
      <c r="B197" s="2" t="s">
        <v>13</v>
      </c>
      <c r="C197" s="2">
        <v>25</v>
      </c>
      <c r="D197" s="8">
        <v>42401</v>
      </c>
      <c r="E197" s="2" t="s">
        <v>14</v>
      </c>
      <c r="F197" s="2" t="s">
        <v>425</v>
      </c>
      <c r="G197" s="5" t="s">
        <v>15</v>
      </c>
      <c r="H197" s="9">
        <v>2.8</v>
      </c>
      <c r="I197" s="9">
        <v>3.7972602739726029</v>
      </c>
      <c r="J197" s="3">
        <v>130000</v>
      </c>
      <c r="K197" s="3">
        <f t="shared" si="15"/>
        <v>6500</v>
      </c>
      <c r="L197" s="3">
        <f t="shared" si="16"/>
        <v>6500</v>
      </c>
      <c r="M197" s="3">
        <f t="shared" si="17"/>
        <v>143000</v>
      </c>
      <c r="N197" s="2">
        <v>5</v>
      </c>
      <c r="O197" s="2">
        <v>2</v>
      </c>
      <c r="P197" s="2">
        <v>4</v>
      </c>
      <c r="Q197" s="2">
        <v>3</v>
      </c>
      <c r="R197" s="2">
        <f t="shared" si="18"/>
        <v>3.5</v>
      </c>
      <c r="S197" s="2" t="str">
        <f t="shared" si="19"/>
        <v>Non Eligible</v>
      </c>
      <c r="T197" s="13" t="s">
        <v>378</v>
      </c>
      <c r="U197" s="42" t="s">
        <v>432</v>
      </c>
      <c r="V197" s="42"/>
    </row>
    <row r="198" spans="1:22" x14ac:dyDescent="0.25">
      <c r="A198" s="12" t="s">
        <v>177</v>
      </c>
      <c r="B198" s="2" t="s">
        <v>13</v>
      </c>
      <c r="C198" s="2">
        <v>22</v>
      </c>
      <c r="D198" s="8">
        <v>42401</v>
      </c>
      <c r="E198" s="2" t="s">
        <v>14</v>
      </c>
      <c r="F198" s="2" t="s">
        <v>425</v>
      </c>
      <c r="G198" s="2" t="s">
        <v>16</v>
      </c>
      <c r="H198" s="9">
        <v>2.8</v>
      </c>
      <c r="I198" s="9">
        <v>4.7972602739726025</v>
      </c>
      <c r="J198" s="3">
        <v>45000</v>
      </c>
      <c r="K198" s="3">
        <f t="shared" si="15"/>
        <v>2250</v>
      </c>
      <c r="L198" s="3">
        <f t="shared" si="16"/>
        <v>2250</v>
      </c>
      <c r="M198" s="3">
        <f t="shared" si="17"/>
        <v>49500</v>
      </c>
      <c r="N198" s="2">
        <v>4</v>
      </c>
      <c r="O198" s="2">
        <v>3</v>
      </c>
      <c r="P198" s="2">
        <v>2</v>
      </c>
      <c r="Q198" s="2">
        <v>5</v>
      </c>
      <c r="R198" s="2">
        <f t="shared" si="18"/>
        <v>3.5</v>
      </c>
      <c r="S198" s="2" t="str">
        <f t="shared" si="19"/>
        <v>Non Eligible</v>
      </c>
      <c r="T198" s="13" t="s">
        <v>379</v>
      </c>
      <c r="U198" s="42" t="s">
        <v>432</v>
      </c>
      <c r="V198" s="42"/>
    </row>
    <row r="199" spans="1:22" x14ac:dyDescent="0.25">
      <c r="A199" s="12" t="s">
        <v>226</v>
      </c>
      <c r="B199" s="2" t="s">
        <v>57</v>
      </c>
      <c r="C199" s="2">
        <v>18</v>
      </c>
      <c r="D199" s="8">
        <v>42370</v>
      </c>
      <c r="E199" s="2" t="s">
        <v>14</v>
      </c>
      <c r="F199" s="2" t="s">
        <v>426</v>
      </c>
      <c r="G199" s="2" t="s">
        <v>26</v>
      </c>
      <c r="H199" s="9">
        <v>2.8849315068493149</v>
      </c>
      <c r="I199" s="9">
        <v>3.882191780821918</v>
      </c>
      <c r="J199" s="3">
        <v>45000</v>
      </c>
      <c r="K199" s="3">
        <f t="shared" si="15"/>
        <v>0</v>
      </c>
      <c r="L199" s="3">
        <f t="shared" si="16"/>
        <v>2250</v>
      </c>
      <c r="M199" s="3">
        <f t="shared" si="17"/>
        <v>47250</v>
      </c>
      <c r="N199" s="2">
        <v>4</v>
      </c>
      <c r="O199" s="2">
        <v>3</v>
      </c>
      <c r="P199" s="2">
        <v>2</v>
      </c>
      <c r="Q199" s="2">
        <v>2</v>
      </c>
      <c r="R199" s="2">
        <f t="shared" si="18"/>
        <v>2.75</v>
      </c>
      <c r="S199" s="2" t="str">
        <f t="shared" si="19"/>
        <v>Non Eligible</v>
      </c>
      <c r="T199" s="13" t="s">
        <v>377</v>
      </c>
      <c r="U199" s="42" t="s">
        <v>432</v>
      </c>
      <c r="V199" s="42"/>
    </row>
    <row r="200" spans="1:22" x14ac:dyDescent="0.25">
      <c r="A200" s="12" t="s">
        <v>32</v>
      </c>
      <c r="B200" s="2" t="s">
        <v>13</v>
      </c>
      <c r="C200" s="2">
        <v>21</v>
      </c>
      <c r="D200" s="8">
        <v>42370</v>
      </c>
      <c r="E200" s="2" t="s">
        <v>14</v>
      </c>
      <c r="F200" s="2" t="s">
        <v>426</v>
      </c>
      <c r="G200" s="2" t="s">
        <v>20</v>
      </c>
      <c r="H200" s="9">
        <v>2.8849315068493149</v>
      </c>
      <c r="I200" s="9">
        <v>3.882191780821918</v>
      </c>
      <c r="J200" s="3">
        <v>70000</v>
      </c>
      <c r="K200" s="3">
        <f t="shared" si="15"/>
        <v>7000</v>
      </c>
      <c r="L200" s="3">
        <f t="shared" si="16"/>
        <v>3500</v>
      </c>
      <c r="M200" s="3">
        <f t="shared" si="17"/>
        <v>80500</v>
      </c>
      <c r="N200" s="2">
        <v>5</v>
      </c>
      <c r="O200" s="2">
        <v>2</v>
      </c>
      <c r="P200" s="2">
        <v>4</v>
      </c>
      <c r="Q200" s="2">
        <v>5</v>
      </c>
      <c r="R200" s="2">
        <f t="shared" si="18"/>
        <v>4</v>
      </c>
      <c r="S200" s="2" t="str">
        <f t="shared" si="19"/>
        <v>Non Eligible</v>
      </c>
      <c r="T200" s="13" t="s">
        <v>379</v>
      </c>
      <c r="U200" s="42" t="s">
        <v>432</v>
      </c>
      <c r="V200" s="42"/>
    </row>
    <row r="201" spans="1:22" x14ac:dyDescent="0.25">
      <c r="A201" s="12" t="s">
        <v>284</v>
      </c>
      <c r="B201" s="2" t="s">
        <v>57</v>
      </c>
      <c r="C201" s="2">
        <v>27</v>
      </c>
      <c r="D201" s="8">
        <v>42370</v>
      </c>
      <c r="E201" s="2" t="s">
        <v>105</v>
      </c>
      <c r="F201" s="2" t="s">
        <v>426</v>
      </c>
      <c r="G201" s="5" t="s">
        <v>20</v>
      </c>
      <c r="H201" s="9">
        <v>2.8849315068493149</v>
      </c>
      <c r="I201" s="9">
        <v>3.882191780821918</v>
      </c>
      <c r="J201" s="3">
        <v>90000</v>
      </c>
      <c r="K201" s="3">
        <f t="shared" si="15"/>
        <v>4500</v>
      </c>
      <c r="L201" s="3">
        <f t="shared" si="16"/>
        <v>4500</v>
      </c>
      <c r="M201" s="3">
        <f t="shared" si="17"/>
        <v>99000</v>
      </c>
      <c r="N201" s="2">
        <v>5</v>
      </c>
      <c r="O201" s="2">
        <v>4</v>
      </c>
      <c r="P201" s="2">
        <v>2</v>
      </c>
      <c r="Q201" s="2">
        <v>4</v>
      </c>
      <c r="R201" s="2">
        <f t="shared" si="18"/>
        <v>3.75</v>
      </c>
      <c r="S201" s="2" t="str">
        <f t="shared" si="19"/>
        <v>Non Eligible</v>
      </c>
      <c r="T201" s="13" t="s">
        <v>377</v>
      </c>
      <c r="U201" s="42" t="s">
        <v>432</v>
      </c>
      <c r="V201" s="42"/>
    </row>
    <row r="202" spans="1:22" x14ac:dyDescent="0.25">
      <c r="A202" s="12" t="s">
        <v>181</v>
      </c>
      <c r="B202" s="2" t="s">
        <v>57</v>
      </c>
      <c r="C202" s="2">
        <v>41</v>
      </c>
      <c r="D202" s="8">
        <v>42370</v>
      </c>
      <c r="E202" s="2" t="s">
        <v>14</v>
      </c>
      <c r="F202" s="2" t="s">
        <v>425</v>
      </c>
      <c r="G202" s="5" t="s">
        <v>22</v>
      </c>
      <c r="H202" s="9">
        <v>2.8849315068493149</v>
      </c>
      <c r="I202" s="9">
        <v>10.882191780821918</v>
      </c>
      <c r="J202" s="3">
        <v>230000</v>
      </c>
      <c r="K202" s="3">
        <f t="shared" si="15"/>
        <v>11500</v>
      </c>
      <c r="L202" s="3">
        <f t="shared" si="16"/>
        <v>11500</v>
      </c>
      <c r="M202" s="3">
        <f t="shared" si="17"/>
        <v>253000</v>
      </c>
      <c r="N202" s="2">
        <v>4</v>
      </c>
      <c r="O202" s="2">
        <v>2</v>
      </c>
      <c r="P202" s="2">
        <v>5</v>
      </c>
      <c r="Q202" s="2">
        <v>4</v>
      </c>
      <c r="R202" s="2">
        <f t="shared" si="18"/>
        <v>3.75</v>
      </c>
      <c r="S202" s="2" t="str">
        <f t="shared" si="19"/>
        <v>Non Eligible</v>
      </c>
      <c r="T202" s="13" t="s">
        <v>379</v>
      </c>
      <c r="U202" s="42" t="s">
        <v>432</v>
      </c>
      <c r="V202" s="42"/>
    </row>
    <row r="203" spans="1:22" x14ac:dyDescent="0.25">
      <c r="A203" s="12" t="s">
        <v>190</v>
      </c>
      <c r="B203" s="2" t="s">
        <v>57</v>
      </c>
      <c r="C203" s="2">
        <v>41</v>
      </c>
      <c r="D203" s="8">
        <v>42370</v>
      </c>
      <c r="E203" s="2" t="s">
        <v>14</v>
      </c>
      <c r="F203" s="2" t="s">
        <v>425</v>
      </c>
      <c r="G203" s="5" t="s">
        <v>15</v>
      </c>
      <c r="H203" s="9">
        <v>2.8849315068493149</v>
      </c>
      <c r="I203" s="9">
        <v>9.882191780821918</v>
      </c>
      <c r="J203" s="3">
        <v>220000</v>
      </c>
      <c r="K203" s="3">
        <f t="shared" si="15"/>
        <v>22000</v>
      </c>
      <c r="L203" s="3">
        <f t="shared" si="16"/>
        <v>11000</v>
      </c>
      <c r="M203" s="3">
        <f t="shared" si="17"/>
        <v>253000</v>
      </c>
      <c r="N203" s="2">
        <v>5</v>
      </c>
      <c r="O203" s="2">
        <v>2</v>
      </c>
      <c r="P203" s="2">
        <v>5</v>
      </c>
      <c r="Q203" s="2">
        <v>5</v>
      </c>
      <c r="R203" s="2">
        <f t="shared" si="18"/>
        <v>4.25</v>
      </c>
      <c r="S203" s="2" t="str">
        <f t="shared" si="19"/>
        <v>Eligible</v>
      </c>
      <c r="T203" s="13" t="s">
        <v>379</v>
      </c>
      <c r="U203" s="42" t="s">
        <v>432</v>
      </c>
      <c r="V203" s="42"/>
    </row>
    <row r="204" spans="1:22" x14ac:dyDescent="0.25">
      <c r="A204" s="12" t="s">
        <v>358</v>
      </c>
      <c r="B204" s="2" t="s">
        <v>13</v>
      </c>
      <c r="C204" s="2">
        <v>34</v>
      </c>
      <c r="D204" s="8">
        <v>42370</v>
      </c>
      <c r="E204" s="2" t="s">
        <v>14</v>
      </c>
      <c r="F204" s="2" t="s">
        <v>425</v>
      </c>
      <c r="G204" s="5" t="s">
        <v>26</v>
      </c>
      <c r="H204" s="9">
        <v>2.8849315068493149</v>
      </c>
      <c r="I204" s="9">
        <v>8.882191780821918</v>
      </c>
      <c r="J204" s="3">
        <v>150000</v>
      </c>
      <c r="K204" s="3">
        <f t="shared" si="15"/>
        <v>0</v>
      </c>
      <c r="L204" s="3">
        <f t="shared" si="16"/>
        <v>7500</v>
      </c>
      <c r="M204" s="3">
        <f t="shared" si="17"/>
        <v>157500</v>
      </c>
      <c r="N204" s="2">
        <v>4</v>
      </c>
      <c r="O204" s="2">
        <v>3</v>
      </c>
      <c r="P204" s="2">
        <v>1</v>
      </c>
      <c r="Q204" s="2">
        <v>2</v>
      </c>
      <c r="R204" s="2">
        <f t="shared" si="18"/>
        <v>2.5</v>
      </c>
      <c r="S204" s="2" t="str">
        <f t="shared" si="19"/>
        <v>Non Eligible</v>
      </c>
      <c r="T204" s="13" t="s">
        <v>379</v>
      </c>
      <c r="U204" s="42" t="s">
        <v>432</v>
      </c>
      <c r="V204" s="42"/>
    </row>
    <row r="205" spans="1:22" x14ac:dyDescent="0.25">
      <c r="A205" s="12" t="s">
        <v>110</v>
      </c>
      <c r="B205" s="2" t="s">
        <v>57</v>
      </c>
      <c r="C205" s="2">
        <v>20</v>
      </c>
      <c r="D205" s="8">
        <v>42370</v>
      </c>
      <c r="E205" s="2" t="s">
        <v>14</v>
      </c>
      <c r="F205" s="2" t="s">
        <v>425</v>
      </c>
      <c r="G205" s="2" t="s">
        <v>20</v>
      </c>
      <c r="H205" s="9">
        <v>2.8849315068493149</v>
      </c>
      <c r="I205" s="9">
        <v>4.882191780821918</v>
      </c>
      <c r="J205" s="3">
        <v>50000</v>
      </c>
      <c r="K205" s="3">
        <f t="shared" si="15"/>
        <v>0</v>
      </c>
      <c r="L205" s="3">
        <f t="shared" si="16"/>
        <v>2500</v>
      </c>
      <c r="M205" s="3">
        <f t="shared" si="17"/>
        <v>52500</v>
      </c>
      <c r="N205" s="2">
        <v>4</v>
      </c>
      <c r="O205" s="2">
        <v>2</v>
      </c>
      <c r="P205" s="2">
        <v>1</v>
      </c>
      <c r="Q205" s="2">
        <v>2</v>
      </c>
      <c r="R205" s="2">
        <f t="shared" si="18"/>
        <v>2.25</v>
      </c>
      <c r="S205" s="2" t="str">
        <f t="shared" si="19"/>
        <v>Non Eligible</v>
      </c>
      <c r="T205" s="13" t="s">
        <v>377</v>
      </c>
      <c r="U205" s="42"/>
      <c r="V205" s="42"/>
    </row>
    <row r="206" spans="1:22" x14ac:dyDescent="0.25">
      <c r="A206" s="12" t="s">
        <v>271</v>
      </c>
      <c r="B206" s="2" t="s">
        <v>57</v>
      </c>
      <c r="C206" s="2">
        <v>30</v>
      </c>
      <c r="D206" s="8">
        <v>42370</v>
      </c>
      <c r="E206" s="2" t="s">
        <v>14</v>
      </c>
      <c r="F206" s="2" t="s">
        <v>425</v>
      </c>
      <c r="G206" s="5" t="s">
        <v>16</v>
      </c>
      <c r="H206" s="9">
        <v>2.8849315068493149</v>
      </c>
      <c r="I206" s="9">
        <v>4.882191780821918</v>
      </c>
      <c r="J206" s="3">
        <v>80000</v>
      </c>
      <c r="K206" s="3">
        <f t="shared" si="15"/>
        <v>4000</v>
      </c>
      <c r="L206" s="3">
        <f t="shared" si="16"/>
        <v>4000</v>
      </c>
      <c r="M206" s="3">
        <f t="shared" si="17"/>
        <v>88000</v>
      </c>
      <c r="N206" s="2">
        <v>5</v>
      </c>
      <c r="O206" s="2">
        <v>3</v>
      </c>
      <c r="P206" s="2">
        <v>1</v>
      </c>
      <c r="Q206" s="2">
        <v>5</v>
      </c>
      <c r="R206" s="2">
        <f t="shared" si="18"/>
        <v>3.5</v>
      </c>
      <c r="S206" s="2" t="str">
        <f t="shared" si="19"/>
        <v>Non Eligible</v>
      </c>
      <c r="T206" s="13" t="s">
        <v>379</v>
      </c>
      <c r="U206" s="42"/>
      <c r="V206" s="42"/>
    </row>
    <row r="207" spans="1:22" x14ac:dyDescent="0.25">
      <c r="A207" s="12" t="s">
        <v>359</v>
      </c>
      <c r="B207" s="2" t="s">
        <v>57</v>
      </c>
      <c r="C207" s="2">
        <v>32</v>
      </c>
      <c r="D207" s="8">
        <v>42370</v>
      </c>
      <c r="E207" s="2" t="s">
        <v>14</v>
      </c>
      <c r="F207" s="2" t="s">
        <v>425</v>
      </c>
      <c r="G207" s="5" t="s">
        <v>26</v>
      </c>
      <c r="H207" s="9">
        <v>2.8849315068493149</v>
      </c>
      <c r="I207" s="9">
        <v>7.882191780821918</v>
      </c>
      <c r="J207" s="3">
        <v>140000</v>
      </c>
      <c r="K207" s="3">
        <f t="shared" si="15"/>
        <v>7000</v>
      </c>
      <c r="L207" s="3">
        <f t="shared" si="16"/>
        <v>7000</v>
      </c>
      <c r="M207" s="3">
        <f t="shared" si="17"/>
        <v>154000</v>
      </c>
      <c r="N207" s="2">
        <v>5</v>
      </c>
      <c r="O207" s="2">
        <v>4</v>
      </c>
      <c r="P207" s="2">
        <v>2</v>
      </c>
      <c r="Q207" s="2">
        <v>3</v>
      </c>
      <c r="R207" s="2">
        <f t="shared" si="18"/>
        <v>3.5</v>
      </c>
      <c r="S207" s="2" t="str">
        <f t="shared" si="19"/>
        <v>Non Eligible</v>
      </c>
      <c r="T207" s="13" t="s">
        <v>378</v>
      </c>
      <c r="U207" s="42"/>
      <c r="V207" s="42"/>
    </row>
    <row r="208" spans="1:22" x14ac:dyDescent="0.25">
      <c r="A208" s="12" t="s">
        <v>372</v>
      </c>
      <c r="B208" s="2" t="s">
        <v>13</v>
      </c>
      <c r="C208" s="2">
        <v>39</v>
      </c>
      <c r="D208" s="8">
        <v>42370</v>
      </c>
      <c r="E208" s="2" t="s">
        <v>14</v>
      </c>
      <c r="F208" s="2" t="s">
        <v>425</v>
      </c>
      <c r="G208" s="5" t="s">
        <v>26</v>
      </c>
      <c r="H208" s="9">
        <v>2.8849315068493149</v>
      </c>
      <c r="I208" s="9">
        <v>7.882191780821918</v>
      </c>
      <c r="J208" s="3">
        <v>250000</v>
      </c>
      <c r="K208" s="3">
        <f t="shared" si="15"/>
        <v>12500</v>
      </c>
      <c r="L208" s="3">
        <f t="shared" si="16"/>
        <v>12500</v>
      </c>
      <c r="M208" s="3">
        <f t="shared" si="17"/>
        <v>275000</v>
      </c>
      <c r="N208" s="2">
        <v>5</v>
      </c>
      <c r="O208" s="2">
        <v>3</v>
      </c>
      <c r="P208" s="2">
        <v>1</v>
      </c>
      <c r="Q208" s="2">
        <v>5</v>
      </c>
      <c r="R208" s="2">
        <f t="shared" si="18"/>
        <v>3.5</v>
      </c>
      <c r="S208" s="2" t="str">
        <f t="shared" si="19"/>
        <v>Non Eligible</v>
      </c>
      <c r="T208" s="13" t="s">
        <v>379</v>
      </c>
      <c r="U208" s="42"/>
      <c r="V208" s="42"/>
    </row>
    <row r="209" spans="1:22" x14ac:dyDescent="0.25">
      <c r="A209" s="12" t="s">
        <v>118</v>
      </c>
      <c r="B209" s="2" t="s">
        <v>57</v>
      </c>
      <c r="C209" s="2">
        <v>18</v>
      </c>
      <c r="D209" s="8">
        <v>42370</v>
      </c>
      <c r="E209" s="2" t="s">
        <v>14</v>
      </c>
      <c r="F209" s="2" t="s">
        <v>426</v>
      </c>
      <c r="G209" s="2" t="s">
        <v>22</v>
      </c>
      <c r="H209" s="9">
        <v>2.8849315068493149</v>
      </c>
      <c r="I209" s="9">
        <v>3.882191780821918</v>
      </c>
      <c r="J209" s="3">
        <v>55000</v>
      </c>
      <c r="K209" s="3">
        <f t="shared" si="15"/>
        <v>5500</v>
      </c>
      <c r="L209" s="3">
        <f t="shared" si="16"/>
        <v>2750</v>
      </c>
      <c r="M209" s="3">
        <f t="shared" si="17"/>
        <v>63250</v>
      </c>
      <c r="N209" s="2">
        <v>5</v>
      </c>
      <c r="O209" s="2">
        <v>2</v>
      </c>
      <c r="P209" s="2">
        <v>5</v>
      </c>
      <c r="Q209" s="2">
        <v>5</v>
      </c>
      <c r="R209" s="2">
        <f t="shared" si="18"/>
        <v>4.25</v>
      </c>
      <c r="S209" s="2" t="str">
        <f t="shared" si="19"/>
        <v>Eligible</v>
      </c>
      <c r="T209" s="13" t="s">
        <v>377</v>
      </c>
      <c r="U209" s="42" t="s">
        <v>432</v>
      </c>
      <c r="V209" s="42"/>
    </row>
    <row r="210" spans="1:22" x14ac:dyDescent="0.25">
      <c r="A210" s="12" t="s">
        <v>341</v>
      </c>
      <c r="B210" s="2" t="s">
        <v>13</v>
      </c>
      <c r="C210" s="2">
        <v>31</v>
      </c>
      <c r="D210" s="8">
        <v>42370</v>
      </c>
      <c r="E210" s="2" t="s">
        <v>14</v>
      </c>
      <c r="F210" s="2" t="s">
        <v>425</v>
      </c>
      <c r="G210" s="5" t="s">
        <v>22</v>
      </c>
      <c r="H210" s="9">
        <v>2.8849315068493149</v>
      </c>
      <c r="I210" s="9">
        <v>6.882191780821918</v>
      </c>
      <c r="J210" s="3">
        <v>170000</v>
      </c>
      <c r="K210" s="3">
        <f t="shared" si="15"/>
        <v>0</v>
      </c>
      <c r="L210" s="3">
        <f t="shared" si="16"/>
        <v>8500</v>
      </c>
      <c r="M210" s="3">
        <f t="shared" si="17"/>
        <v>178500</v>
      </c>
      <c r="N210" s="2">
        <v>5</v>
      </c>
      <c r="O210" s="2">
        <v>2</v>
      </c>
      <c r="P210" s="2">
        <v>1</v>
      </c>
      <c r="Q210" s="2">
        <v>3</v>
      </c>
      <c r="R210" s="2">
        <f t="shared" si="18"/>
        <v>2.75</v>
      </c>
      <c r="S210" s="2" t="str">
        <f t="shared" si="19"/>
        <v>Non Eligible</v>
      </c>
      <c r="T210" s="13" t="s">
        <v>377</v>
      </c>
      <c r="U210" s="42"/>
      <c r="V210" s="42" t="s">
        <v>432</v>
      </c>
    </row>
    <row r="211" spans="1:22" x14ac:dyDescent="0.25">
      <c r="A211" s="12" t="s">
        <v>283</v>
      </c>
      <c r="B211" s="2" t="s">
        <v>57</v>
      </c>
      <c r="C211" s="2">
        <v>28</v>
      </c>
      <c r="D211" s="8">
        <v>42339</v>
      </c>
      <c r="E211" s="2" t="s">
        <v>14</v>
      </c>
      <c r="F211" s="2" t="s">
        <v>426</v>
      </c>
      <c r="G211" s="5" t="s">
        <v>20</v>
      </c>
      <c r="H211" s="9">
        <v>2.9698630136986299</v>
      </c>
      <c r="I211" s="9">
        <v>6.9671232876712335</v>
      </c>
      <c r="J211" s="3">
        <v>80000</v>
      </c>
      <c r="K211" s="3">
        <f t="shared" si="15"/>
        <v>0</v>
      </c>
      <c r="L211" s="3">
        <f t="shared" si="16"/>
        <v>4000</v>
      </c>
      <c r="M211" s="3">
        <f t="shared" si="17"/>
        <v>84000</v>
      </c>
      <c r="N211" s="2">
        <v>4</v>
      </c>
      <c r="O211" s="2">
        <v>3</v>
      </c>
      <c r="P211" s="2">
        <v>4</v>
      </c>
      <c r="Q211" s="2">
        <v>1</v>
      </c>
      <c r="R211" s="2">
        <f t="shared" si="18"/>
        <v>3</v>
      </c>
      <c r="S211" s="2" t="str">
        <f t="shared" si="19"/>
        <v>Non Eligible</v>
      </c>
      <c r="T211" s="13" t="s">
        <v>377</v>
      </c>
      <c r="U211" s="42"/>
      <c r="V211" s="42"/>
    </row>
    <row r="212" spans="1:22" x14ac:dyDescent="0.25">
      <c r="A212" s="12" t="s">
        <v>83</v>
      </c>
      <c r="B212" s="2" t="s">
        <v>57</v>
      </c>
      <c r="C212" s="2">
        <v>19</v>
      </c>
      <c r="D212" s="8">
        <v>42339</v>
      </c>
      <c r="E212" s="2" t="s">
        <v>14</v>
      </c>
      <c r="F212" s="2" t="s">
        <v>425</v>
      </c>
      <c r="G212" s="2" t="s">
        <v>16</v>
      </c>
      <c r="H212" s="9">
        <v>2.9698630136986299</v>
      </c>
      <c r="I212" s="9">
        <v>4.9671232876712335</v>
      </c>
      <c r="J212" s="3">
        <v>45000</v>
      </c>
      <c r="K212" s="3">
        <f t="shared" si="15"/>
        <v>6750</v>
      </c>
      <c r="L212" s="3">
        <f t="shared" si="16"/>
        <v>2250</v>
      </c>
      <c r="M212" s="3">
        <f t="shared" si="17"/>
        <v>54000</v>
      </c>
      <c r="N212" s="2">
        <v>5</v>
      </c>
      <c r="O212" s="2">
        <v>5</v>
      </c>
      <c r="P212" s="2">
        <v>5</v>
      </c>
      <c r="Q212" s="2">
        <v>3</v>
      </c>
      <c r="R212" s="2">
        <f t="shared" si="18"/>
        <v>4.5</v>
      </c>
      <c r="S212" s="2" t="str">
        <f t="shared" si="19"/>
        <v>Eligible</v>
      </c>
      <c r="T212" s="13" t="s">
        <v>379</v>
      </c>
      <c r="U212" s="42"/>
      <c r="V212" s="42"/>
    </row>
    <row r="213" spans="1:22" x14ac:dyDescent="0.25">
      <c r="A213" s="12" t="s">
        <v>344</v>
      </c>
      <c r="B213" s="2" t="s">
        <v>57</v>
      </c>
      <c r="C213" s="2">
        <v>36</v>
      </c>
      <c r="D213" s="8">
        <v>42339</v>
      </c>
      <c r="E213" s="2" t="s">
        <v>14</v>
      </c>
      <c r="F213" s="2" t="s">
        <v>426</v>
      </c>
      <c r="G213" s="5" t="s">
        <v>22</v>
      </c>
      <c r="H213" s="9">
        <v>2.9698630136986299</v>
      </c>
      <c r="I213" s="9">
        <v>8.9671232876712335</v>
      </c>
      <c r="J213" s="3">
        <v>200000</v>
      </c>
      <c r="K213" s="3">
        <f t="shared" si="15"/>
        <v>20000</v>
      </c>
      <c r="L213" s="3">
        <f t="shared" si="16"/>
        <v>10000</v>
      </c>
      <c r="M213" s="3">
        <f t="shared" si="17"/>
        <v>230000</v>
      </c>
      <c r="N213" s="2">
        <v>5</v>
      </c>
      <c r="O213" s="2">
        <v>4</v>
      </c>
      <c r="P213" s="2">
        <v>5</v>
      </c>
      <c r="Q213" s="2">
        <v>3</v>
      </c>
      <c r="R213" s="2">
        <f t="shared" si="18"/>
        <v>4.25</v>
      </c>
      <c r="S213" s="2" t="str">
        <f t="shared" si="19"/>
        <v>Eligible</v>
      </c>
      <c r="T213" s="13" t="s">
        <v>377</v>
      </c>
      <c r="U213" s="42"/>
      <c r="V213" s="42"/>
    </row>
    <row r="214" spans="1:22" x14ac:dyDescent="0.25">
      <c r="A214" s="12" t="s">
        <v>141</v>
      </c>
      <c r="B214" s="2" t="s">
        <v>57</v>
      </c>
      <c r="C214" s="2">
        <v>19</v>
      </c>
      <c r="D214" s="8">
        <v>42339</v>
      </c>
      <c r="E214" s="2" t="s">
        <v>14</v>
      </c>
      <c r="F214" s="2" t="s">
        <v>425</v>
      </c>
      <c r="G214" s="2" t="s">
        <v>15</v>
      </c>
      <c r="H214" s="9">
        <v>2.9698630136986299</v>
      </c>
      <c r="I214" s="9">
        <v>4.9671232876712335</v>
      </c>
      <c r="J214" s="3">
        <v>50000</v>
      </c>
      <c r="K214" s="3">
        <f t="shared" si="15"/>
        <v>5000</v>
      </c>
      <c r="L214" s="3">
        <f t="shared" si="16"/>
        <v>2500</v>
      </c>
      <c r="M214" s="3">
        <f t="shared" si="17"/>
        <v>57500</v>
      </c>
      <c r="N214" s="2">
        <v>5</v>
      </c>
      <c r="O214" s="2">
        <v>2</v>
      </c>
      <c r="P214" s="2">
        <v>5</v>
      </c>
      <c r="Q214" s="2">
        <v>4</v>
      </c>
      <c r="R214" s="2">
        <f t="shared" si="18"/>
        <v>4</v>
      </c>
      <c r="S214" s="2" t="str">
        <f t="shared" si="19"/>
        <v>Non Eligible</v>
      </c>
      <c r="T214" s="13" t="s">
        <v>379</v>
      </c>
      <c r="U214" s="42"/>
      <c r="V214" s="42"/>
    </row>
    <row r="215" spans="1:22" x14ac:dyDescent="0.25">
      <c r="A215" s="12" t="s">
        <v>66</v>
      </c>
      <c r="B215" s="2" t="s">
        <v>57</v>
      </c>
      <c r="C215" s="2">
        <v>20</v>
      </c>
      <c r="D215" s="8">
        <v>42339</v>
      </c>
      <c r="E215" s="2" t="s">
        <v>14</v>
      </c>
      <c r="F215" s="2" t="s">
        <v>425</v>
      </c>
      <c r="G215" s="2" t="s">
        <v>22</v>
      </c>
      <c r="H215" s="9">
        <v>2.9698630136986299</v>
      </c>
      <c r="I215" s="9">
        <v>4.9671232876712335</v>
      </c>
      <c r="J215" s="3">
        <v>55000</v>
      </c>
      <c r="K215" s="3">
        <f t="shared" si="15"/>
        <v>0</v>
      </c>
      <c r="L215" s="3">
        <f t="shared" si="16"/>
        <v>2750</v>
      </c>
      <c r="M215" s="3">
        <f t="shared" si="17"/>
        <v>57750</v>
      </c>
      <c r="N215" s="2">
        <v>3</v>
      </c>
      <c r="O215" s="2">
        <v>3</v>
      </c>
      <c r="P215" s="2">
        <v>3</v>
      </c>
      <c r="Q215" s="2">
        <v>2</v>
      </c>
      <c r="R215" s="2">
        <f t="shared" si="18"/>
        <v>2.75</v>
      </c>
      <c r="S215" s="2" t="str">
        <f t="shared" si="19"/>
        <v>Non Eligible</v>
      </c>
      <c r="T215" s="13" t="s">
        <v>377</v>
      </c>
      <c r="U215" s="42"/>
      <c r="V215" s="42"/>
    </row>
    <row r="216" spans="1:22" x14ac:dyDescent="0.25">
      <c r="A216" s="12" t="s">
        <v>55</v>
      </c>
      <c r="B216" s="2" t="s">
        <v>13</v>
      </c>
      <c r="C216" s="2">
        <v>21</v>
      </c>
      <c r="D216" s="8">
        <v>42339</v>
      </c>
      <c r="E216" s="2" t="s">
        <v>14</v>
      </c>
      <c r="F216" s="2" t="s">
        <v>425</v>
      </c>
      <c r="G216" s="2" t="s">
        <v>22</v>
      </c>
      <c r="H216" s="9">
        <v>2.9698630136986299</v>
      </c>
      <c r="I216" s="9">
        <v>4.9671232876712335</v>
      </c>
      <c r="J216" s="3">
        <v>40000</v>
      </c>
      <c r="K216" s="3">
        <f t="shared" si="15"/>
        <v>2000</v>
      </c>
      <c r="L216" s="3">
        <f t="shared" si="16"/>
        <v>2000</v>
      </c>
      <c r="M216" s="3">
        <f t="shared" si="17"/>
        <v>44000</v>
      </c>
      <c r="N216" s="2">
        <v>3</v>
      </c>
      <c r="O216" s="2">
        <v>4</v>
      </c>
      <c r="P216" s="2">
        <v>3</v>
      </c>
      <c r="Q216" s="2">
        <v>4</v>
      </c>
      <c r="R216" s="2">
        <f t="shared" si="18"/>
        <v>3.5</v>
      </c>
      <c r="S216" s="2" t="str">
        <f t="shared" si="19"/>
        <v>Non Eligible</v>
      </c>
      <c r="T216" s="13" t="s">
        <v>377</v>
      </c>
      <c r="U216" s="42"/>
      <c r="V216" s="42"/>
    </row>
    <row r="217" spans="1:22" x14ac:dyDescent="0.25">
      <c r="A217" s="12" t="s">
        <v>187</v>
      </c>
      <c r="B217" s="2" t="s">
        <v>13</v>
      </c>
      <c r="C217" s="2">
        <v>22</v>
      </c>
      <c r="D217" s="8">
        <v>42339</v>
      </c>
      <c r="E217" s="2" t="s">
        <v>14</v>
      </c>
      <c r="F217" s="2" t="s">
        <v>426</v>
      </c>
      <c r="G217" s="2" t="s">
        <v>16</v>
      </c>
      <c r="H217" s="9">
        <v>2.9698630136986299</v>
      </c>
      <c r="I217" s="9">
        <v>3.967123287671233</v>
      </c>
      <c r="J217" s="3">
        <v>55000</v>
      </c>
      <c r="K217" s="3">
        <f t="shared" si="15"/>
        <v>2750</v>
      </c>
      <c r="L217" s="3">
        <f t="shared" si="16"/>
        <v>2750</v>
      </c>
      <c r="M217" s="3">
        <f t="shared" si="17"/>
        <v>60500</v>
      </c>
      <c r="N217" s="2">
        <v>5</v>
      </c>
      <c r="O217" s="2">
        <v>3</v>
      </c>
      <c r="P217" s="2">
        <v>3</v>
      </c>
      <c r="Q217" s="2">
        <v>3</v>
      </c>
      <c r="R217" s="2">
        <f t="shared" si="18"/>
        <v>3.5</v>
      </c>
      <c r="S217" s="2" t="str">
        <f t="shared" si="19"/>
        <v>Non Eligible</v>
      </c>
      <c r="T217" s="13" t="s">
        <v>380</v>
      </c>
      <c r="U217" s="42"/>
      <c r="V217" s="42"/>
    </row>
    <row r="218" spans="1:22" x14ac:dyDescent="0.25">
      <c r="A218" s="12" t="s">
        <v>231</v>
      </c>
      <c r="B218" s="2" t="s">
        <v>57</v>
      </c>
      <c r="C218" s="2">
        <v>22</v>
      </c>
      <c r="D218" s="8">
        <v>42339</v>
      </c>
      <c r="E218" s="2" t="s">
        <v>14</v>
      </c>
      <c r="F218" s="2" t="s">
        <v>425</v>
      </c>
      <c r="G218" s="2" t="s">
        <v>26</v>
      </c>
      <c r="H218" s="9">
        <v>2.9698630136986299</v>
      </c>
      <c r="I218" s="9">
        <v>3.967123287671233</v>
      </c>
      <c r="J218" s="3">
        <v>55000</v>
      </c>
      <c r="K218" s="3">
        <f t="shared" si="15"/>
        <v>0</v>
      </c>
      <c r="L218" s="3">
        <f t="shared" si="16"/>
        <v>2750</v>
      </c>
      <c r="M218" s="3">
        <f t="shared" si="17"/>
        <v>57750</v>
      </c>
      <c r="N218" s="2">
        <v>5</v>
      </c>
      <c r="O218" s="2">
        <v>2</v>
      </c>
      <c r="P218" s="2">
        <v>2</v>
      </c>
      <c r="Q218" s="2">
        <v>1</v>
      </c>
      <c r="R218" s="2">
        <f t="shared" si="18"/>
        <v>2.5</v>
      </c>
      <c r="S218" s="2" t="str">
        <f t="shared" si="19"/>
        <v>Non Eligible</v>
      </c>
      <c r="T218" s="13" t="s">
        <v>377</v>
      </c>
      <c r="U218" s="42"/>
      <c r="V218" s="42"/>
    </row>
    <row r="219" spans="1:22" x14ac:dyDescent="0.25">
      <c r="A219" s="12" t="s">
        <v>298</v>
      </c>
      <c r="B219" s="2" t="s">
        <v>13</v>
      </c>
      <c r="C219" s="2">
        <v>23</v>
      </c>
      <c r="D219" s="8">
        <v>42339</v>
      </c>
      <c r="E219" s="2" t="s">
        <v>14</v>
      </c>
      <c r="F219" s="2" t="s">
        <v>426</v>
      </c>
      <c r="G219" s="5" t="s">
        <v>22</v>
      </c>
      <c r="H219" s="9">
        <v>2.9698630136986299</v>
      </c>
      <c r="I219" s="9">
        <v>4.9671232876712335</v>
      </c>
      <c r="J219" s="3">
        <v>120000</v>
      </c>
      <c r="K219" s="3">
        <f t="shared" si="15"/>
        <v>12000</v>
      </c>
      <c r="L219" s="3">
        <f t="shared" si="16"/>
        <v>6000</v>
      </c>
      <c r="M219" s="3">
        <f t="shared" si="17"/>
        <v>138000</v>
      </c>
      <c r="N219" s="2">
        <v>5</v>
      </c>
      <c r="O219" s="2">
        <v>1</v>
      </c>
      <c r="P219" s="2">
        <v>5</v>
      </c>
      <c r="Q219" s="2">
        <v>5</v>
      </c>
      <c r="R219" s="2">
        <f t="shared" si="18"/>
        <v>4</v>
      </c>
      <c r="S219" s="2" t="str">
        <f t="shared" si="19"/>
        <v>Non Eligible</v>
      </c>
      <c r="T219" s="13" t="s">
        <v>379</v>
      </c>
      <c r="U219" s="42"/>
      <c r="V219" s="42"/>
    </row>
    <row r="220" spans="1:22" x14ac:dyDescent="0.25">
      <c r="A220" s="12" t="s">
        <v>250</v>
      </c>
      <c r="B220" s="2" t="s">
        <v>57</v>
      </c>
      <c r="C220" s="2">
        <v>18</v>
      </c>
      <c r="D220" s="8">
        <v>42309</v>
      </c>
      <c r="E220" s="2" t="s">
        <v>14</v>
      </c>
      <c r="F220" s="2" t="s">
        <v>425</v>
      </c>
      <c r="G220" s="2" t="s">
        <v>18</v>
      </c>
      <c r="H220" s="9">
        <v>3.0520547945205481</v>
      </c>
      <c r="I220" s="9">
        <v>5.0493150684931507</v>
      </c>
      <c r="J220" s="3">
        <v>70000</v>
      </c>
      <c r="K220" s="3">
        <f t="shared" si="15"/>
        <v>0</v>
      </c>
      <c r="L220" s="3">
        <f t="shared" si="16"/>
        <v>3500</v>
      </c>
      <c r="M220" s="3">
        <f t="shared" si="17"/>
        <v>73500</v>
      </c>
      <c r="N220" s="2">
        <v>2</v>
      </c>
      <c r="O220" s="2">
        <v>3</v>
      </c>
      <c r="P220" s="2">
        <v>4</v>
      </c>
      <c r="Q220" s="2">
        <v>2</v>
      </c>
      <c r="R220" s="2">
        <f t="shared" si="18"/>
        <v>2.75</v>
      </c>
      <c r="S220" s="2" t="str">
        <f t="shared" si="19"/>
        <v>Non Eligible</v>
      </c>
      <c r="T220" s="13" t="s">
        <v>379</v>
      </c>
      <c r="U220" s="42"/>
      <c r="V220" s="42"/>
    </row>
    <row r="221" spans="1:22" x14ac:dyDescent="0.25">
      <c r="A221" s="12" t="s">
        <v>132</v>
      </c>
      <c r="B221" s="2" t="s">
        <v>57</v>
      </c>
      <c r="C221" s="2">
        <v>18</v>
      </c>
      <c r="D221" s="8">
        <v>42309</v>
      </c>
      <c r="E221" s="2" t="s">
        <v>14</v>
      </c>
      <c r="F221" s="2" t="s">
        <v>425</v>
      </c>
      <c r="G221" s="2" t="s">
        <v>22</v>
      </c>
      <c r="H221" s="9">
        <v>3.0520547945205481</v>
      </c>
      <c r="I221" s="9">
        <v>5.0493150684931507</v>
      </c>
      <c r="J221" s="3">
        <v>50000</v>
      </c>
      <c r="K221" s="3">
        <f t="shared" si="15"/>
        <v>0</v>
      </c>
      <c r="L221" s="3">
        <f t="shared" si="16"/>
        <v>2500</v>
      </c>
      <c r="M221" s="3">
        <f t="shared" si="17"/>
        <v>52500</v>
      </c>
      <c r="N221" s="2">
        <v>4</v>
      </c>
      <c r="O221" s="2">
        <v>2</v>
      </c>
      <c r="P221" s="2">
        <v>2</v>
      </c>
      <c r="Q221" s="2">
        <v>3</v>
      </c>
      <c r="R221" s="2">
        <f t="shared" si="18"/>
        <v>2.75</v>
      </c>
      <c r="S221" s="2" t="str">
        <f t="shared" si="19"/>
        <v>Non Eligible</v>
      </c>
      <c r="T221" s="13" t="s">
        <v>379</v>
      </c>
      <c r="U221" s="42"/>
      <c r="V221" s="42"/>
    </row>
    <row r="222" spans="1:22" x14ac:dyDescent="0.25">
      <c r="A222" s="12" t="s">
        <v>349</v>
      </c>
      <c r="B222" s="2" t="s">
        <v>13</v>
      </c>
      <c r="C222" s="2">
        <v>36</v>
      </c>
      <c r="D222" s="8">
        <v>42309</v>
      </c>
      <c r="E222" s="2" t="s">
        <v>14</v>
      </c>
      <c r="F222" s="2" t="s">
        <v>425</v>
      </c>
      <c r="G222" s="5" t="s">
        <v>22</v>
      </c>
      <c r="H222" s="9">
        <v>3.0520547945205481</v>
      </c>
      <c r="I222" s="9">
        <v>9.0493150684931507</v>
      </c>
      <c r="J222" s="3">
        <v>180000</v>
      </c>
      <c r="K222" s="3">
        <f t="shared" si="15"/>
        <v>0</v>
      </c>
      <c r="L222" s="3">
        <f t="shared" si="16"/>
        <v>9000</v>
      </c>
      <c r="M222" s="3">
        <f t="shared" si="17"/>
        <v>189000</v>
      </c>
      <c r="N222" s="2">
        <v>5</v>
      </c>
      <c r="O222" s="2">
        <v>1</v>
      </c>
      <c r="P222" s="2">
        <v>2</v>
      </c>
      <c r="Q222" s="2">
        <v>4</v>
      </c>
      <c r="R222" s="2">
        <f t="shared" si="18"/>
        <v>3</v>
      </c>
      <c r="S222" s="2" t="str">
        <f t="shared" si="19"/>
        <v>Non Eligible</v>
      </c>
      <c r="T222" s="13" t="s">
        <v>377</v>
      </c>
      <c r="U222" s="42"/>
      <c r="V222" s="42"/>
    </row>
    <row r="223" spans="1:22" x14ac:dyDescent="0.25">
      <c r="A223" s="12" t="s">
        <v>249</v>
      </c>
      <c r="B223" s="2" t="s">
        <v>57</v>
      </c>
      <c r="C223" s="2">
        <v>19</v>
      </c>
      <c r="D223" s="8">
        <v>42309</v>
      </c>
      <c r="E223" s="2" t="s">
        <v>14</v>
      </c>
      <c r="F223" s="2" t="s">
        <v>425</v>
      </c>
      <c r="G223" s="2" t="s">
        <v>18</v>
      </c>
      <c r="H223" s="9">
        <v>3.0520547945205481</v>
      </c>
      <c r="I223" s="9">
        <v>5.0493150684931507</v>
      </c>
      <c r="J223" s="3">
        <v>70000</v>
      </c>
      <c r="K223" s="3">
        <f t="shared" si="15"/>
        <v>3500</v>
      </c>
      <c r="L223" s="3">
        <f t="shared" si="16"/>
        <v>3500</v>
      </c>
      <c r="M223" s="3">
        <f t="shared" si="17"/>
        <v>77000</v>
      </c>
      <c r="N223" s="2">
        <v>5</v>
      </c>
      <c r="O223" s="2">
        <v>3</v>
      </c>
      <c r="P223" s="2">
        <v>3</v>
      </c>
      <c r="Q223" s="2">
        <v>4</v>
      </c>
      <c r="R223" s="2">
        <f t="shared" si="18"/>
        <v>3.75</v>
      </c>
      <c r="S223" s="2" t="str">
        <f t="shared" si="19"/>
        <v>Non Eligible</v>
      </c>
      <c r="T223" s="13" t="s">
        <v>377</v>
      </c>
      <c r="U223" s="42"/>
      <c r="V223" s="42"/>
    </row>
    <row r="224" spans="1:22" x14ac:dyDescent="0.25">
      <c r="A224" s="12" t="s">
        <v>73</v>
      </c>
      <c r="B224" s="2" t="s">
        <v>57</v>
      </c>
      <c r="C224" s="2">
        <v>22</v>
      </c>
      <c r="D224" s="8">
        <v>42309</v>
      </c>
      <c r="E224" s="2" t="s">
        <v>14</v>
      </c>
      <c r="F224" s="2" t="s">
        <v>425</v>
      </c>
      <c r="G224" s="2" t="s">
        <v>22</v>
      </c>
      <c r="H224" s="9">
        <v>3.0520547945205481</v>
      </c>
      <c r="I224" s="9">
        <v>6.0493150684931507</v>
      </c>
      <c r="J224" s="3">
        <v>65000</v>
      </c>
      <c r="K224" s="3">
        <f t="shared" si="15"/>
        <v>6500</v>
      </c>
      <c r="L224" s="3">
        <f t="shared" si="16"/>
        <v>3250</v>
      </c>
      <c r="M224" s="3">
        <f t="shared" si="17"/>
        <v>74750</v>
      </c>
      <c r="N224" s="2">
        <v>4</v>
      </c>
      <c r="O224" s="2">
        <v>4</v>
      </c>
      <c r="P224" s="2">
        <v>4</v>
      </c>
      <c r="Q224" s="2">
        <v>5</v>
      </c>
      <c r="R224" s="2">
        <f t="shared" si="18"/>
        <v>4.25</v>
      </c>
      <c r="S224" s="2" t="str">
        <f t="shared" si="19"/>
        <v>Eligible</v>
      </c>
      <c r="T224" s="13" t="s">
        <v>377</v>
      </c>
      <c r="U224" s="42" t="s">
        <v>432</v>
      </c>
      <c r="V224" s="42"/>
    </row>
    <row r="225" spans="1:22" x14ac:dyDescent="0.25">
      <c r="A225" s="12" t="s">
        <v>122</v>
      </c>
      <c r="B225" s="2" t="s">
        <v>57</v>
      </c>
      <c r="C225" s="2">
        <v>19</v>
      </c>
      <c r="D225" s="8">
        <v>42309</v>
      </c>
      <c r="E225" s="2" t="s">
        <v>14</v>
      </c>
      <c r="F225" s="2" t="s">
        <v>426</v>
      </c>
      <c r="G225" s="2" t="s">
        <v>22</v>
      </c>
      <c r="H225" s="9">
        <v>3.0520547945205481</v>
      </c>
      <c r="I225" s="9">
        <v>4.0493150684931507</v>
      </c>
      <c r="J225" s="3">
        <v>55000</v>
      </c>
      <c r="K225" s="3">
        <f t="shared" si="15"/>
        <v>0</v>
      </c>
      <c r="L225" s="3">
        <f t="shared" si="16"/>
        <v>2750</v>
      </c>
      <c r="M225" s="3">
        <f t="shared" si="17"/>
        <v>57750</v>
      </c>
      <c r="N225" s="2">
        <v>2</v>
      </c>
      <c r="O225" s="2">
        <v>4</v>
      </c>
      <c r="P225" s="2">
        <v>1</v>
      </c>
      <c r="Q225" s="2">
        <v>4</v>
      </c>
      <c r="R225" s="2">
        <f t="shared" si="18"/>
        <v>2.75</v>
      </c>
      <c r="S225" s="2" t="str">
        <f t="shared" si="19"/>
        <v>Non Eligible</v>
      </c>
      <c r="T225" s="13" t="s">
        <v>378</v>
      </c>
      <c r="U225" s="42"/>
      <c r="V225" s="42"/>
    </row>
    <row r="226" spans="1:22" x14ac:dyDescent="0.25">
      <c r="A226" s="12" t="s">
        <v>232</v>
      </c>
      <c r="B226" s="2" t="s">
        <v>57</v>
      </c>
      <c r="C226" s="2">
        <v>21</v>
      </c>
      <c r="D226" s="8">
        <v>42309</v>
      </c>
      <c r="E226" s="2" t="s">
        <v>14</v>
      </c>
      <c r="F226" s="2" t="s">
        <v>425</v>
      </c>
      <c r="G226" s="2" t="s">
        <v>26</v>
      </c>
      <c r="H226" s="9">
        <v>3.0520547945205481</v>
      </c>
      <c r="I226" s="9">
        <v>4.0493150684931507</v>
      </c>
      <c r="J226" s="3">
        <v>60000</v>
      </c>
      <c r="K226" s="3">
        <f t="shared" si="15"/>
        <v>0</v>
      </c>
      <c r="L226" s="3">
        <f t="shared" si="16"/>
        <v>3000</v>
      </c>
      <c r="M226" s="3">
        <f t="shared" si="17"/>
        <v>63000</v>
      </c>
      <c r="N226" s="2">
        <v>4</v>
      </c>
      <c r="O226" s="2">
        <v>4</v>
      </c>
      <c r="P226" s="2">
        <v>1</v>
      </c>
      <c r="Q226" s="2">
        <v>3</v>
      </c>
      <c r="R226" s="2">
        <f t="shared" si="18"/>
        <v>3</v>
      </c>
      <c r="S226" s="2" t="str">
        <f t="shared" si="19"/>
        <v>Non Eligible</v>
      </c>
      <c r="T226" s="13" t="s">
        <v>378</v>
      </c>
      <c r="U226" s="42"/>
      <c r="V226" s="42"/>
    </row>
    <row r="227" spans="1:22" x14ac:dyDescent="0.25">
      <c r="A227" s="12" t="s">
        <v>332</v>
      </c>
      <c r="B227" s="2" t="s">
        <v>57</v>
      </c>
      <c r="C227" s="2">
        <v>31</v>
      </c>
      <c r="D227" s="8">
        <v>42309</v>
      </c>
      <c r="E227" s="2" t="s">
        <v>14</v>
      </c>
      <c r="F227" s="2" t="s">
        <v>426</v>
      </c>
      <c r="G227" s="5" t="s">
        <v>25</v>
      </c>
      <c r="H227" s="9">
        <v>3.0520547945205481</v>
      </c>
      <c r="I227" s="9">
        <v>9.0493150684931507</v>
      </c>
      <c r="J227" s="3">
        <v>140000</v>
      </c>
      <c r="K227" s="3">
        <f t="shared" si="15"/>
        <v>7000</v>
      </c>
      <c r="L227" s="3">
        <f t="shared" si="16"/>
        <v>7000</v>
      </c>
      <c r="M227" s="3">
        <f t="shared" si="17"/>
        <v>154000</v>
      </c>
      <c r="N227" s="2">
        <v>4</v>
      </c>
      <c r="O227" s="2">
        <v>5</v>
      </c>
      <c r="P227" s="2">
        <v>4</v>
      </c>
      <c r="Q227" s="2">
        <v>2</v>
      </c>
      <c r="R227" s="2">
        <f t="shared" si="18"/>
        <v>3.75</v>
      </c>
      <c r="S227" s="2" t="str">
        <f t="shared" si="19"/>
        <v>Non Eligible</v>
      </c>
      <c r="T227" s="13" t="s">
        <v>380</v>
      </c>
      <c r="U227" s="42"/>
      <c r="V227" s="42"/>
    </row>
    <row r="228" spans="1:22" x14ac:dyDescent="0.25">
      <c r="A228" s="12" t="s">
        <v>46</v>
      </c>
      <c r="B228" s="2" t="s">
        <v>13</v>
      </c>
      <c r="C228" s="2">
        <v>21</v>
      </c>
      <c r="D228" s="8">
        <v>42278</v>
      </c>
      <c r="E228" s="2" t="s">
        <v>14</v>
      </c>
      <c r="F228" s="2" t="s">
        <v>426</v>
      </c>
      <c r="G228" s="2" t="s">
        <v>24</v>
      </c>
      <c r="H228" s="9">
        <v>3.1369863013698631</v>
      </c>
      <c r="I228" s="9">
        <v>4.1342465753424662</v>
      </c>
      <c r="J228" s="3">
        <v>55000</v>
      </c>
      <c r="K228" s="3">
        <f t="shared" si="15"/>
        <v>0</v>
      </c>
      <c r="L228" s="3">
        <f t="shared" si="16"/>
        <v>2750</v>
      </c>
      <c r="M228" s="3">
        <f t="shared" si="17"/>
        <v>57750</v>
      </c>
      <c r="N228" s="2">
        <v>4</v>
      </c>
      <c r="O228" s="2">
        <v>3</v>
      </c>
      <c r="P228" s="2">
        <v>1</v>
      </c>
      <c r="Q228" s="2">
        <v>4</v>
      </c>
      <c r="R228" s="2">
        <f t="shared" si="18"/>
        <v>3</v>
      </c>
      <c r="S228" s="2" t="str">
        <f t="shared" si="19"/>
        <v>Non Eligible</v>
      </c>
      <c r="T228" s="13" t="s">
        <v>377</v>
      </c>
      <c r="U228" s="42"/>
      <c r="V228" s="42"/>
    </row>
    <row r="229" spans="1:22" x14ac:dyDescent="0.25">
      <c r="A229" s="12" t="s">
        <v>157</v>
      </c>
      <c r="B229" s="2" t="s">
        <v>57</v>
      </c>
      <c r="C229" s="2">
        <v>19</v>
      </c>
      <c r="D229" s="8">
        <v>42278</v>
      </c>
      <c r="E229" s="2" t="s">
        <v>14</v>
      </c>
      <c r="F229" s="2" t="s">
        <v>425</v>
      </c>
      <c r="G229" s="2" t="s">
        <v>15</v>
      </c>
      <c r="H229" s="9">
        <v>3.1369863013698631</v>
      </c>
      <c r="I229" s="9">
        <v>5.1342465753424662</v>
      </c>
      <c r="J229" s="3">
        <v>65000</v>
      </c>
      <c r="K229" s="3">
        <f t="shared" si="15"/>
        <v>9750</v>
      </c>
      <c r="L229" s="3">
        <f t="shared" si="16"/>
        <v>3250</v>
      </c>
      <c r="M229" s="3">
        <f t="shared" si="17"/>
        <v>78000</v>
      </c>
      <c r="N229" s="2">
        <v>3</v>
      </c>
      <c r="O229" s="2">
        <v>5</v>
      </c>
      <c r="P229" s="2">
        <v>5</v>
      </c>
      <c r="Q229" s="2">
        <v>5</v>
      </c>
      <c r="R229" s="2">
        <f t="shared" si="18"/>
        <v>4.5</v>
      </c>
      <c r="S229" s="2" t="str">
        <f t="shared" si="19"/>
        <v>Eligible</v>
      </c>
      <c r="T229" s="13" t="s">
        <v>377</v>
      </c>
      <c r="U229" s="42"/>
      <c r="V229" s="42"/>
    </row>
    <row r="230" spans="1:22" x14ac:dyDescent="0.25">
      <c r="A230" s="12" t="s">
        <v>158</v>
      </c>
      <c r="B230" s="2" t="s">
        <v>57</v>
      </c>
      <c r="C230" s="2">
        <v>22</v>
      </c>
      <c r="D230" s="8">
        <v>42278</v>
      </c>
      <c r="E230" s="2" t="s">
        <v>14</v>
      </c>
      <c r="F230" s="2" t="s">
        <v>425</v>
      </c>
      <c r="G230" s="2" t="s">
        <v>15</v>
      </c>
      <c r="H230" s="9">
        <v>3.1369863013698631</v>
      </c>
      <c r="I230" s="9">
        <v>5.1342465753424662</v>
      </c>
      <c r="J230" s="3">
        <v>40000</v>
      </c>
      <c r="K230" s="3">
        <f t="shared" si="15"/>
        <v>2000</v>
      </c>
      <c r="L230" s="3">
        <f t="shared" si="16"/>
        <v>2000</v>
      </c>
      <c r="M230" s="3">
        <f t="shared" si="17"/>
        <v>44000</v>
      </c>
      <c r="N230" s="2">
        <v>5</v>
      </c>
      <c r="O230" s="2">
        <v>2</v>
      </c>
      <c r="P230" s="2">
        <v>4</v>
      </c>
      <c r="Q230" s="2">
        <v>3</v>
      </c>
      <c r="R230" s="2">
        <f t="shared" si="18"/>
        <v>3.5</v>
      </c>
      <c r="S230" s="2" t="str">
        <f t="shared" si="19"/>
        <v>Non Eligible</v>
      </c>
      <c r="T230" s="13" t="s">
        <v>379</v>
      </c>
      <c r="U230" s="42"/>
      <c r="V230" s="42"/>
    </row>
    <row r="231" spans="1:22" x14ac:dyDescent="0.25">
      <c r="A231" s="12" t="s">
        <v>238</v>
      </c>
      <c r="B231" s="2" t="s">
        <v>57</v>
      </c>
      <c r="C231" s="2">
        <v>18</v>
      </c>
      <c r="D231" s="8">
        <v>42278</v>
      </c>
      <c r="E231" s="2" t="s">
        <v>14</v>
      </c>
      <c r="F231" s="2" t="s">
        <v>426</v>
      </c>
      <c r="G231" s="2" t="s">
        <v>26</v>
      </c>
      <c r="H231" s="9">
        <v>3.1369863013698631</v>
      </c>
      <c r="I231" s="9">
        <v>5.1342465753424662</v>
      </c>
      <c r="J231" s="3">
        <v>50000</v>
      </c>
      <c r="K231" s="3">
        <f t="shared" si="15"/>
        <v>0</v>
      </c>
      <c r="L231" s="3">
        <f t="shared" si="16"/>
        <v>2500</v>
      </c>
      <c r="M231" s="3">
        <f t="shared" si="17"/>
        <v>52500</v>
      </c>
      <c r="N231" s="2">
        <v>3</v>
      </c>
      <c r="O231" s="2">
        <v>4</v>
      </c>
      <c r="P231" s="2">
        <v>3</v>
      </c>
      <c r="Q231" s="2">
        <v>2</v>
      </c>
      <c r="R231" s="2">
        <f t="shared" si="18"/>
        <v>3</v>
      </c>
      <c r="S231" s="2" t="str">
        <f t="shared" si="19"/>
        <v>Non Eligible</v>
      </c>
      <c r="T231" s="13" t="s">
        <v>379</v>
      </c>
      <c r="U231" s="42"/>
      <c r="V231" s="42"/>
    </row>
    <row r="232" spans="1:22" x14ac:dyDescent="0.25">
      <c r="A232" s="12" t="s">
        <v>107</v>
      </c>
      <c r="B232" s="2" t="s">
        <v>57</v>
      </c>
      <c r="C232" s="2">
        <v>19</v>
      </c>
      <c r="D232" s="8">
        <v>42278</v>
      </c>
      <c r="E232" s="2" t="s">
        <v>105</v>
      </c>
      <c r="F232" s="2" t="s">
        <v>425</v>
      </c>
      <c r="G232" s="2" t="s">
        <v>20</v>
      </c>
      <c r="H232" s="9">
        <v>3.1369863013698631</v>
      </c>
      <c r="I232" s="9">
        <v>5.1342465753424662</v>
      </c>
      <c r="J232" s="3">
        <v>70000</v>
      </c>
      <c r="K232" s="3">
        <f t="shared" si="15"/>
        <v>0</v>
      </c>
      <c r="L232" s="3">
        <f t="shared" si="16"/>
        <v>3500</v>
      </c>
      <c r="M232" s="3">
        <f t="shared" si="17"/>
        <v>73500</v>
      </c>
      <c r="N232" s="2">
        <v>5</v>
      </c>
      <c r="O232" s="2">
        <v>3</v>
      </c>
      <c r="P232" s="2">
        <v>2</v>
      </c>
      <c r="Q232" s="2">
        <v>2</v>
      </c>
      <c r="R232" s="2">
        <f t="shared" si="18"/>
        <v>3</v>
      </c>
      <c r="S232" s="2" t="str">
        <f t="shared" si="19"/>
        <v>Non Eligible</v>
      </c>
      <c r="T232" s="13" t="s">
        <v>379</v>
      </c>
      <c r="U232" s="42"/>
      <c r="V232" s="42"/>
    </row>
    <row r="233" spans="1:22" x14ac:dyDescent="0.25">
      <c r="A233" s="12" t="s">
        <v>84</v>
      </c>
      <c r="B233" s="2" t="s">
        <v>57</v>
      </c>
      <c r="C233" s="2">
        <v>21</v>
      </c>
      <c r="D233" s="8">
        <v>42278</v>
      </c>
      <c r="E233" s="2" t="s">
        <v>14</v>
      </c>
      <c r="F233" s="2" t="s">
        <v>425</v>
      </c>
      <c r="G233" s="2" t="s">
        <v>22</v>
      </c>
      <c r="H233" s="9">
        <v>3.1369863013698631</v>
      </c>
      <c r="I233" s="9">
        <v>4.1342465753424662</v>
      </c>
      <c r="J233" s="3">
        <v>70000</v>
      </c>
      <c r="K233" s="3">
        <f t="shared" si="15"/>
        <v>0</v>
      </c>
      <c r="L233" s="3">
        <f t="shared" si="16"/>
        <v>3500</v>
      </c>
      <c r="M233" s="3">
        <f t="shared" si="17"/>
        <v>73500</v>
      </c>
      <c r="N233" s="2">
        <v>3</v>
      </c>
      <c r="O233" s="2">
        <v>4</v>
      </c>
      <c r="P233" s="2">
        <v>1</v>
      </c>
      <c r="Q233" s="2">
        <v>5</v>
      </c>
      <c r="R233" s="2">
        <f t="shared" si="18"/>
        <v>3.25</v>
      </c>
      <c r="S233" s="2" t="str">
        <f t="shared" si="19"/>
        <v>Non Eligible</v>
      </c>
      <c r="T233" s="13" t="s">
        <v>379</v>
      </c>
      <c r="U233" s="42"/>
      <c r="V233" s="42"/>
    </row>
    <row r="234" spans="1:22" x14ac:dyDescent="0.25">
      <c r="A234" s="12" t="s">
        <v>287</v>
      </c>
      <c r="B234" s="2" t="s">
        <v>13</v>
      </c>
      <c r="C234" s="2">
        <v>27</v>
      </c>
      <c r="D234" s="8">
        <v>42278</v>
      </c>
      <c r="E234" s="2" t="s">
        <v>105</v>
      </c>
      <c r="F234" s="2" t="s">
        <v>425</v>
      </c>
      <c r="G234" s="5" t="s">
        <v>24</v>
      </c>
      <c r="H234" s="9">
        <v>3.1369863013698631</v>
      </c>
      <c r="I234" s="9">
        <v>8.1342465753424662</v>
      </c>
      <c r="J234" s="3">
        <v>90000</v>
      </c>
      <c r="K234" s="3">
        <f t="shared" si="15"/>
        <v>4500</v>
      </c>
      <c r="L234" s="3">
        <f t="shared" si="16"/>
        <v>4500</v>
      </c>
      <c r="M234" s="3">
        <f t="shared" si="17"/>
        <v>99000</v>
      </c>
      <c r="N234" s="2">
        <v>3</v>
      </c>
      <c r="O234" s="2">
        <v>4</v>
      </c>
      <c r="P234" s="2">
        <v>3</v>
      </c>
      <c r="Q234" s="2">
        <v>5</v>
      </c>
      <c r="R234" s="2">
        <f t="shared" si="18"/>
        <v>3.75</v>
      </c>
      <c r="S234" s="2" t="str">
        <f t="shared" si="19"/>
        <v>Non Eligible</v>
      </c>
      <c r="T234" s="13" t="s">
        <v>378</v>
      </c>
      <c r="U234" s="42"/>
      <c r="V234" s="42"/>
    </row>
    <row r="235" spans="1:22" x14ac:dyDescent="0.25">
      <c r="A235" s="12" t="s">
        <v>195</v>
      </c>
      <c r="B235" s="2" t="s">
        <v>57</v>
      </c>
      <c r="C235" s="2">
        <v>21</v>
      </c>
      <c r="D235" s="8">
        <v>42248</v>
      </c>
      <c r="E235" s="2" t="s">
        <v>14</v>
      </c>
      <c r="F235" s="2" t="s">
        <v>425</v>
      </c>
      <c r="G235" s="2" t="s">
        <v>15</v>
      </c>
      <c r="H235" s="9">
        <v>3.2191780821917808</v>
      </c>
      <c r="I235" s="9">
        <v>4.2164383561643834</v>
      </c>
      <c r="J235" s="3">
        <v>45000</v>
      </c>
      <c r="K235" s="3">
        <f t="shared" si="15"/>
        <v>0</v>
      </c>
      <c r="L235" s="3">
        <f t="shared" si="16"/>
        <v>2250</v>
      </c>
      <c r="M235" s="3">
        <f t="shared" si="17"/>
        <v>47250</v>
      </c>
      <c r="N235" s="2">
        <v>2</v>
      </c>
      <c r="O235" s="2">
        <v>2</v>
      </c>
      <c r="P235" s="2">
        <v>3</v>
      </c>
      <c r="Q235" s="2">
        <v>2</v>
      </c>
      <c r="R235" s="2">
        <f t="shared" si="18"/>
        <v>2.25</v>
      </c>
      <c r="S235" s="2" t="str">
        <f t="shared" si="19"/>
        <v>Non Eligible</v>
      </c>
      <c r="T235" s="13" t="s">
        <v>379</v>
      </c>
      <c r="U235" s="42"/>
      <c r="V235" s="42"/>
    </row>
    <row r="236" spans="1:22" x14ac:dyDescent="0.25">
      <c r="A236" s="12" t="s">
        <v>88</v>
      </c>
      <c r="B236" s="2" t="s">
        <v>57</v>
      </c>
      <c r="C236" s="2">
        <v>20</v>
      </c>
      <c r="D236" s="8">
        <v>42248</v>
      </c>
      <c r="E236" s="2" t="s">
        <v>14</v>
      </c>
      <c r="F236" s="2" t="s">
        <v>425</v>
      </c>
      <c r="G236" s="2" t="s">
        <v>22</v>
      </c>
      <c r="H236" s="9">
        <v>3.2191780821917808</v>
      </c>
      <c r="I236" s="9">
        <v>4.2164383561643834</v>
      </c>
      <c r="J236" s="3">
        <v>65000</v>
      </c>
      <c r="K236" s="3">
        <f t="shared" si="15"/>
        <v>0</v>
      </c>
      <c r="L236" s="3">
        <f t="shared" si="16"/>
        <v>3250</v>
      </c>
      <c r="M236" s="3">
        <f t="shared" si="17"/>
        <v>68250</v>
      </c>
      <c r="N236" s="2">
        <v>5</v>
      </c>
      <c r="O236" s="2">
        <v>2</v>
      </c>
      <c r="P236" s="2">
        <v>3</v>
      </c>
      <c r="Q236" s="2">
        <v>1</v>
      </c>
      <c r="R236" s="2">
        <f t="shared" si="18"/>
        <v>2.75</v>
      </c>
      <c r="S236" s="2" t="str">
        <f t="shared" si="19"/>
        <v>Non Eligible</v>
      </c>
      <c r="T236" s="13" t="s">
        <v>377</v>
      </c>
      <c r="U236" s="42"/>
      <c r="V236" s="42"/>
    </row>
    <row r="237" spans="1:22" x14ac:dyDescent="0.25">
      <c r="A237" s="12" t="s">
        <v>274</v>
      </c>
      <c r="B237" s="2" t="s">
        <v>57</v>
      </c>
      <c r="C237" s="2">
        <v>26</v>
      </c>
      <c r="D237" s="8">
        <v>42248</v>
      </c>
      <c r="E237" s="2" t="s">
        <v>14</v>
      </c>
      <c r="F237" s="2" t="s">
        <v>425</v>
      </c>
      <c r="G237" s="5" t="s">
        <v>16</v>
      </c>
      <c r="H237" s="9">
        <v>3.2191780821917808</v>
      </c>
      <c r="I237" s="9">
        <v>9.2164383561643834</v>
      </c>
      <c r="J237" s="3">
        <v>130000</v>
      </c>
      <c r="K237" s="3">
        <f t="shared" si="15"/>
        <v>19500</v>
      </c>
      <c r="L237" s="3">
        <f t="shared" si="16"/>
        <v>6500</v>
      </c>
      <c r="M237" s="3">
        <f t="shared" si="17"/>
        <v>156000</v>
      </c>
      <c r="N237" s="2">
        <v>4</v>
      </c>
      <c r="O237" s="2">
        <v>4</v>
      </c>
      <c r="P237" s="2">
        <v>5</v>
      </c>
      <c r="Q237" s="2">
        <v>5</v>
      </c>
      <c r="R237" s="2">
        <f t="shared" si="18"/>
        <v>4.5</v>
      </c>
      <c r="S237" s="2" t="str">
        <f t="shared" si="19"/>
        <v>Eligible</v>
      </c>
      <c r="T237" s="13" t="s">
        <v>379</v>
      </c>
      <c r="U237" s="42" t="s">
        <v>432</v>
      </c>
      <c r="V237" s="42"/>
    </row>
    <row r="238" spans="1:22" x14ac:dyDescent="0.25">
      <c r="A238" s="12" t="s">
        <v>93</v>
      </c>
      <c r="B238" s="2" t="s">
        <v>57</v>
      </c>
      <c r="C238" s="2">
        <v>22</v>
      </c>
      <c r="D238" s="8">
        <v>42217</v>
      </c>
      <c r="E238" s="2" t="s">
        <v>14</v>
      </c>
      <c r="F238" s="2" t="s">
        <v>426</v>
      </c>
      <c r="G238" s="2" t="s">
        <v>22</v>
      </c>
      <c r="H238" s="9">
        <v>3.3041095890410959</v>
      </c>
      <c r="I238" s="9">
        <v>5.3013698630136989</v>
      </c>
      <c r="J238" s="3">
        <v>70000</v>
      </c>
      <c r="K238" s="3">
        <f t="shared" si="15"/>
        <v>0</v>
      </c>
      <c r="L238" s="3">
        <f t="shared" si="16"/>
        <v>3500</v>
      </c>
      <c r="M238" s="3">
        <f t="shared" si="17"/>
        <v>73500</v>
      </c>
      <c r="N238" s="2">
        <v>5</v>
      </c>
      <c r="O238" s="2">
        <v>4</v>
      </c>
      <c r="P238" s="2">
        <v>2</v>
      </c>
      <c r="Q238" s="2">
        <v>2</v>
      </c>
      <c r="R238" s="2">
        <f t="shared" si="18"/>
        <v>3.25</v>
      </c>
      <c r="S238" s="2" t="str">
        <f t="shared" si="19"/>
        <v>Non Eligible</v>
      </c>
      <c r="T238" s="13" t="s">
        <v>379</v>
      </c>
      <c r="U238" s="42"/>
      <c r="V238" s="42"/>
    </row>
    <row r="239" spans="1:22" x14ac:dyDescent="0.25">
      <c r="A239" s="12" t="s">
        <v>310</v>
      </c>
      <c r="B239" s="2" t="s">
        <v>13</v>
      </c>
      <c r="C239" s="2">
        <v>25</v>
      </c>
      <c r="D239" s="8">
        <v>42217</v>
      </c>
      <c r="E239" s="2" t="s">
        <v>14</v>
      </c>
      <c r="F239" s="2" t="s">
        <v>425</v>
      </c>
      <c r="G239" s="5" t="s">
        <v>15</v>
      </c>
      <c r="H239" s="9">
        <v>3.3041095890410959</v>
      </c>
      <c r="I239" s="9">
        <v>6.3013698630136989</v>
      </c>
      <c r="J239" s="3">
        <v>120000</v>
      </c>
      <c r="K239" s="3">
        <f t="shared" si="15"/>
        <v>0</v>
      </c>
      <c r="L239" s="3">
        <f t="shared" si="16"/>
        <v>6000</v>
      </c>
      <c r="M239" s="3">
        <f t="shared" si="17"/>
        <v>126000</v>
      </c>
      <c r="N239" s="2">
        <v>5</v>
      </c>
      <c r="O239" s="2">
        <v>2</v>
      </c>
      <c r="P239" s="2">
        <v>1</v>
      </c>
      <c r="Q239" s="2">
        <v>5</v>
      </c>
      <c r="R239" s="2">
        <f t="shared" si="18"/>
        <v>3.25</v>
      </c>
      <c r="S239" s="2" t="str">
        <f t="shared" si="19"/>
        <v>Non Eligible</v>
      </c>
      <c r="T239" s="13" t="s">
        <v>379</v>
      </c>
      <c r="U239" s="42"/>
      <c r="V239" s="42"/>
    </row>
    <row r="240" spans="1:22" x14ac:dyDescent="0.25">
      <c r="A240" s="12" t="s">
        <v>81</v>
      </c>
      <c r="B240" s="2" t="s">
        <v>57</v>
      </c>
      <c r="C240" s="2">
        <v>19</v>
      </c>
      <c r="D240" s="8">
        <v>42217</v>
      </c>
      <c r="E240" s="2" t="s">
        <v>14</v>
      </c>
      <c r="F240" s="2" t="s">
        <v>426</v>
      </c>
      <c r="G240" s="2" t="s">
        <v>22</v>
      </c>
      <c r="H240" s="9">
        <v>3.3041095890410959</v>
      </c>
      <c r="I240" s="9">
        <v>4.3013698630136989</v>
      </c>
      <c r="J240" s="3">
        <v>40000</v>
      </c>
      <c r="K240" s="3">
        <f t="shared" si="15"/>
        <v>2000</v>
      </c>
      <c r="L240" s="3">
        <f t="shared" si="16"/>
        <v>2000</v>
      </c>
      <c r="M240" s="3">
        <f t="shared" si="17"/>
        <v>44000</v>
      </c>
      <c r="N240" s="2">
        <v>5</v>
      </c>
      <c r="O240" s="2">
        <v>3</v>
      </c>
      <c r="P240" s="2">
        <v>5</v>
      </c>
      <c r="Q240" s="2">
        <v>2</v>
      </c>
      <c r="R240" s="2">
        <f t="shared" si="18"/>
        <v>3.75</v>
      </c>
      <c r="S240" s="2" t="str">
        <f t="shared" si="19"/>
        <v>Non Eligible</v>
      </c>
      <c r="T240" s="13" t="s">
        <v>379</v>
      </c>
      <c r="U240" s="42"/>
      <c r="V240" s="42"/>
    </row>
    <row r="241" spans="1:22" x14ac:dyDescent="0.25">
      <c r="A241" s="12" t="s">
        <v>265</v>
      </c>
      <c r="B241" s="2" t="s">
        <v>57</v>
      </c>
      <c r="C241" s="2">
        <v>20</v>
      </c>
      <c r="D241" s="8">
        <v>42217</v>
      </c>
      <c r="E241" s="2" t="s">
        <v>14</v>
      </c>
      <c r="F241" s="2" t="s">
        <v>425</v>
      </c>
      <c r="G241" s="2" t="s">
        <v>19</v>
      </c>
      <c r="H241" s="9">
        <v>3.3041095890410959</v>
      </c>
      <c r="I241" s="9">
        <v>5.3013698630136989</v>
      </c>
      <c r="J241" s="3">
        <v>70000</v>
      </c>
      <c r="K241" s="3">
        <f t="shared" si="15"/>
        <v>7000</v>
      </c>
      <c r="L241" s="3">
        <f t="shared" si="16"/>
        <v>3500</v>
      </c>
      <c r="M241" s="3">
        <f t="shared" si="17"/>
        <v>80500</v>
      </c>
      <c r="N241" s="2">
        <v>5</v>
      </c>
      <c r="O241" s="2">
        <v>4</v>
      </c>
      <c r="P241" s="2">
        <v>5</v>
      </c>
      <c r="Q241" s="2">
        <v>3</v>
      </c>
      <c r="R241" s="2">
        <f t="shared" si="18"/>
        <v>4.25</v>
      </c>
      <c r="S241" s="2" t="str">
        <f t="shared" si="19"/>
        <v>Eligible</v>
      </c>
      <c r="T241" s="13" t="s">
        <v>377</v>
      </c>
      <c r="U241" s="42"/>
      <c r="V241" s="42"/>
    </row>
    <row r="242" spans="1:22" x14ac:dyDescent="0.25">
      <c r="A242" s="12" t="s">
        <v>143</v>
      </c>
      <c r="B242" s="2" t="s">
        <v>57</v>
      </c>
      <c r="C242" s="2">
        <v>21</v>
      </c>
      <c r="D242" s="8">
        <v>42217</v>
      </c>
      <c r="E242" s="2" t="s">
        <v>14</v>
      </c>
      <c r="F242" s="2" t="s">
        <v>425</v>
      </c>
      <c r="G242" s="2" t="s">
        <v>26</v>
      </c>
      <c r="H242" s="9">
        <v>3.3041095890410959</v>
      </c>
      <c r="I242" s="9">
        <v>4.3013698630136989</v>
      </c>
      <c r="J242" s="3">
        <v>60000</v>
      </c>
      <c r="K242" s="3">
        <f t="shared" si="15"/>
        <v>3000</v>
      </c>
      <c r="L242" s="3">
        <f t="shared" si="16"/>
        <v>3000</v>
      </c>
      <c r="M242" s="3">
        <f t="shared" si="17"/>
        <v>66000</v>
      </c>
      <c r="N242" s="2">
        <v>5</v>
      </c>
      <c r="O242" s="2">
        <v>2</v>
      </c>
      <c r="P242" s="2">
        <v>4</v>
      </c>
      <c r="Q242" s="2">
        <v>3</v>
      </c>
      <c r="R242" s="2">
        <f t="shared" si="18"/>
        <v>3.5</v>
      </c>
      <c r="S242" s="2" t="str">
        <f t="shared" si="19"/>
        <v>Non Eligible</v>
      </c>
      <c r="T242" s="13" t="s">
        <v>379</v>
      </c>
      <c r="U242" s="42"/>
      <c r="V242" s="42"/>
    </row>
    <row r="243" spans="1:22" x14ac:dyDescent="0.25">
      <c r="A243" s="12" t="s">
        <v>172</v>
      </c>
      <c r="B243" s="2" t="s">
        <v>13</v>
      </c>
      <c r="C243" s="2">
        <v>21</v>
      </c>
      <c r="D243" s="8">
        <v>42217</v>
      </c>
      <c r="E243" s="2" t="s">
        <v>14</v>
      </c>
      <c r="F243" s="2" t="s">
        <v>426</v>
      </c>
      <c r="G243" s="2" t="s">
        <v>16</v>
      </c>
      <c r="H243" s="9">
        <v>3.3041095890410959</v>
      </c>
      <c r="I243" s="9">
        <v>4.3013698630136989</v>
      </c>
      <c r="J243" s="3">
        <v>70000</v>
      </c>
      <c r="K243" s="3">
        <f t="shared" si="15"/>
        <v>7000</v>
      </c>
      <c r="L243" s="3">
        <f t="shared" si="16"/>
        <v>3500</v>
      </c>
      <c r="M243" s="3">
        <f t="shared" si="17"/>
        <v>80500</v>
      </c>
      <c r="N243" s="2">
        <v>3</v>
      </c>
      <c r="O243" s="2">
        <v>4</v>
      </c>
      <c r="P243" s="2">
        <v>5</v>
      </c>
      <c r="Q243" s="2">
        <v>4</v>
      </c>
      <c r="R243" s="2">
        <f t="shared" si="18"/>
        <v>4</v>
      </c>
      <c r="S243" s="2" t="str">
        <f t="shared" si="19"/>
        <v>Non Eligible</v>
      </c>
      <c r="T243" s="13" t="s">
        <v>377</v>
      </c>
      <c r="U243" s="42"/>
      <c r="V243" s="42"/>
    </row>
    <row r="244" spans="1:22" x14ac:dyDescent="0.25">
      <c r="A244" s="12" t="s">
        <v>266</v>
      </c>
      <c r="B244" s="2" t="s">
        <v>57</v>
      </c>
      <c r="C244" s="2">
        <v>18</v>
      </c>
      <c r="D244" s="8">
        <v>42217</v>
      </c>
      <c r="E244" s="2" t="s">
        <v>14</v>
      </c>
      <c r="F244" s="2" t="s">
        <v>425</v>
      </c>
      <c r="G244" s="2" t="s">
        <v>19</v>
      </c>
      <c r="H244" s="9">
        <v>3.3041095890410959</v>
      </c>
      <c r="I244" s="9">
        <v>5.3013698630136989</v>
      </c>
      <c r="J244" s="3">
        <v>55000</v>
      </c>
      <c r="K244" s="3">
        <f t="shared" si="15"/>
        <v>2750</v>
      </c>
      <c r="L244" s="3">
        <f t="shared" si="16"/>
        <v>2750</v>
      </c>
      <c r="M244" s="3">
        <f t="shared" si="17"/>
        <v>60500</v>
      </c>
      <c r="N244" s="2">
        <v>5</v>
      </c>
      <c r="O244" s="2">
        <v>1</v>
      </c>
      <c r="P244" s="2">
        <v>5</v>
      </c>
      <c r="Q244" s="2">
        <v>3</v>
      </c>
      <c r="R244" s="2">
        <f t="shared" si="18"/>
        <v>3.5</v>
      </c>
      <c r="S244" s="2" t="str">
        <f t="shared" si="19"/>
        <v>Non Eligible</v>
      </c>
      <c r="T244" s="13" t="s">
        <v>379</v>
      </c>
      <c r="U244" s="42"/>
      <c r="V244" s="42"/>
    </row>
    <row r="245" spans="1:22" x14ac:dyDescent="0.25">
      <c r="A245" s="12" t="s">
        <v>86</v>
      </c>
      <c r="B245" s="2" t="s">
        <v>57</v>
      </c>
      <c r="C245" s="2">
        <v>20</v>
      </c>
      <c r="D245" s="8">
        <v>42186</v>
      </c>
      <c r="E245" s="2" t="s">
        <v>14</v>
      </c>
      <c r="F245" s="2" t="s">
        <v>426</v>
      </c>
      <c r="G245" s="2" t="s">
        <v>22</v>
      </c>
      <c r="H245" s="9">
        <v>3.3890410958904109</v>
      </c>
      <c r="I245" s="9">
        <v>5.3863013698630136</v>
      </c>
      <c r="J245" s="3">
        <v>70000</v>
      </c>
      <c r="K245" s="3">
        <f t="shared" si="15"/>
        <v>3500</v>
      </c>
      <c r="L245" s="3">
        <f t="shared" si="16"/>
        <v>3500</v>
      </c>
      <c r="M245" s="3">
        <f t="shared" si="17"/>
        <v>77000</v>
      </c>
      <c r="N245" s="2">
        <v>4</v>
      </c>
      <c r="O245" s="2">
        <v>4</v>
      </c>
      <c r="P245" s="2">
        <v>4</v>
      </c>
      <c r="Q245" s="2">
        <v>2</v>
      </c>
      <c r="R245" s="2">
        <f t="shared" si="18"/>
        <v>3.5</v>
      </c>
      <c r="S245" s="2" t="str">
        <f t="shared" si="19"/>
        <v>Non Eligible</v>
      </c>
      <c r="T245" s="13" t="s">
        <v>379</v>
      </c>
      <c r="U245" s="42"/>
      <c r="V245" s="42"/>
    </row>
    <row r="246" spans="1:22" x14ac:dyDescent="0.25">
      <c r="A246" s="12" t="s">
        <v>120</v>
      </c>
      <c r="B246" s="2" t="s">
        <v>57</v>
      </c>
      <c r="C246" s="2">
        <v>21</v>
      </c>
      <c r="D246" s="8">
        <v>42186</v>
      </c>
      <c r="E246" s="2" t="s">
        <v>14</v>
      </c>
      <c r="F246" s="2" t="s">
        <v>425</v>
      </c>
      <c r="G246" s="2" t="s">
        <v>22</v>
      </c>
      <c r="H246" s="9">
        <v>3.3890410958904109</v>
      </c>
      <c r="I246" s="9">
        <v>4.3863013698630136</v>
      </c>
      <c r="J246" s="3">
        <v>55000</v>
      </c>
      <c r="K246" s="3">
        <f t="shared" si="15"/>
        <v>2750</v>
      </c>
      <c r="L246" s="3">
        <f t="shared" si="16"/>
        <v>2750</v>
      </c>
      <c r="M246" s="3">
        <f t="shared" si="17"/>
        <v>60500</v>
      </c>
      <c r="N246" s="2">
        <v>3</v>
      </c>
      <c r="O246" s="2">
        <v>3</v>
      </c>
      <c r="P246" s="2">
        <v>5</v>
      </c>
      <c r="Q246" s="2">
        <v>3</v>
      </c>
      <c r="R246" s="2">
        <f t="shared" si="18"/>
        <v>3.5</v>
      </c>
      <c r="S246" s="2" t="str">
        <f t="shared" si="19"/>
        <v>Non Eligible</v>
      </c>
      <c r="T246" s="13" t="s">
        <v>379</v>
      </c>
      <c r="U246" s="42"/>
      <c r="V246" s="42"/>
    </row>
    <row r="247" spans="1:22" x14ac:dyDescent="0.25">
      <c r="A247" s="12" t="s">
        <v>242</v>
      </c>
      <c r="B247" s="2" t="s">
        <v>57</v>
      </c>
      <c r="C247" s="2">
        <v>21</v>
      </c>
      <c r="D247" s="8">
        <v>42186</v>
      </c>
      <c r="E247" s="2" t="s">
        <v>62</v>
      </c>
      <c r="F247" s="2" t="s">
        <v>426</v>
      </c>
      <c r="G247" s="2" t="s">
        <v>26</v>
      </c>
      <c r="H247" s="9">
        <v>3.3890410958904109</v>
      </c>
      <c r="I247" s="9">
        <v>4.3863013698630136</v>
      </c>
      <c r="J247" s="3">
        <v>45000</v>
      </c>
      <c r="K247" s="3">
        <f t="shared" si="15"/>
        <v>0</v>
      </c>
      <c r="L247" s="3">
        <f t="shared" si="16"/>
        <v>2250</v>
      </c>
      <c r="M247" s="3">
        <f t="shared" si="17"/>
        <v>47250</v>
      </c>
      <c r="N247" s="2">
        <v>4</v>
      </c>
      <c r="O247" s="2">
        <v>3</v>
      </c>
      <c r="P247" s="2">
        <v>3</v>
      </c>
      <c r="Q247" s="2">
        <v>2</v>
      </c>
      <c r="R247" s="2">
        <f t="shared" si="18"/>
        <v>3</v>
      </c>
      <c r="S247" s="2" t="str">
        <f t="shared" si="19"/>
        <v>Non Eligible</v>
      </c>
      <c r="T247" s="13" t="s">
        <v>377</v>
      </c>
      <c r="U247" s="42"/>
      <c r="V247" s="42"/>
    </row>
    <row r="248" spans="1:22" x14ac:dyDescent="0.25">
      <c r="A248" s="12" t="s">
        <v>104</v>
      </c>
      <c r="B248" s="2" t="s">
        <v>57</v>
      </c>
      <c r="C248" s="2">
        <v>21</v>
      </c>
      <c r="D248" s="8">
        <v>42186</v>
      </c>
      <c r="E248" s="2" t="s">
        <v>14</v>
      </c>
      <c r="F248" s="2" t="s">
        <v>425</v>
      </c>
      <c r="G248" s="2" t="s">
        <v>25</v>
      </c>
      <c r="H248" s="9">
        <v>3.3890410958904109</v>
      </c>
      <c r="I248" s="9">
        <v>5.3863013698630136</v>
      </c>
      <c r="J248" s="3">
        <v>65000</v>
      </c>
      <c r="K248" s="3">
        <f t="shared" si="15"/>
        <v>6500</v>
      </c>
      <c r="L248" s="3">
        <f t="shared" si="16"/>
        <v>3250</v>
      </c>
      <c r="M248" s="3">
        <f t="shared" si="17"/>
        <v>74750</v>
      </c>
      <c r="N248" s="2">
        <v>5</v>
      </c>
      <c r="O248" s="2">
        <v>2</v>
      </c>
      <c r="P248" s="2">
        <v>4</v>
      </c>
      <c r="Q248" s="2">
        <v>5</v>
      </c>
      <c r="R248" s="2">
        <f t="shared" si="18"/>
        <v>4</v>
      </c>
      <c r="S248" s="2" t="str">
        <f t="shared" si="19"/>
        <v>Non Eligible</v>
      </c>
      <c r="T248" s="13" t="s">
        <v>377</v>
      </c>
      <c r="U248" s="42" t="s">
        <v>432</v>
      </c>
      <c r="V248" s="42"/>
    </row>
    <row r="249" spans="1:22" x14ac:dyDescent="0.25">
      <c r="A249" s="12" t="s">
        <v>179</v>
      </c>
      <c r="B249" s="2" t="s">
        <v>13</v>
      </c>
      <c r="C249" s="2">
        <v>20</v>
      </c>
      <c r="D249" s="8">
        <v>42186</v>
      </c>
      <c r="E249" s="2" t="s">
        <v>14</v>
      </c>
      <c r="F249" s="2" t="s">
        <v>425</v>
      </c>
      <c r="G249" s="2" t="s">
        <v>16</v>
      </c>
      <c r="H249" s="9">
        <v>3.3890410958904109</v>
      </c>
      <c r="I249" s="9">
        <v>5.3863013698630136</v>
      </c>
      <c r="J249" s="3">
        <v>65000</v>
      </c>
      <c r="K249" s="3">
        <f t="shared" si="15"/>
        <v>6500</v>
      </c>
      <c r="L249" s="3">
        <f t="shared" si="16"/>
        <v>3250</v>
      </c>
      <c r="M249" s="3">
        <f t="shared" si="17"/>
        <v>74750</v>
      </c>
      <c r="N249" s="2">
        <v>5</v>
      </c>
      <c r="O249" s="2">
        <v>2</v>
      </c>
      <c r="P249" s="2">
        <v>4</v>
      </c>
      <c r="Q249" s="2">
        <v>5</v>
      </c>
      <c r="R249" s="2">
        <f t="shared" si="18"/>
        <v>4</v>
      </c>
      <c r="S249" s="2" t="str">
        <f t="shared" si="19"/>
        <v>Non Eligible</v>
      </c>
      <c r="T249" s="13" t="s">
        <v>377</v>
      </c>
      <c r="U249" s="42"/>
      <c r="V249" s="42" t="s">
        <v>432</v>
      </c>
    </row>
    <row r="250" spans="1:22" x14ac:dyDescent="0.25">
      <c r="A250" s="12" t="s">
        <v>168</v>
      </c>
      <c r="B250" s="2" t="s">
        <v>13</v>
      </c>
      <c r="C250" s="2">
        <v>19</v>
      </c>
      <c r="D250" s="8">
        <v>42186</v>
      </c>
      <c r="E250" s="2" t="s">
        <v>14</v>
      </c>
      <c r="F250" s="2" t="s">
        <v>426</v>
      </c>
      <c r="G250" s="2" t="s">
        <v>16</v>
      </c>
      <c r="H250" s="9">
        <v>3.3890410958904109</v>
      </c>
      <c r="I250" s="9">
        <v>4.3863013698630136</v>
      </c>
      <c r="J250" s="3">
        <v>40000</v>
      </c>
      <c r="K250" s="3">
        <f t="shared" si="15"/>
        <v>0</v>
      </c>
      <c r="L250" s="3">
        <f t="shared" si="16"/>
        <v>2000</v>
      </c>
      <c r="M250" s="3">
        <f t="shared" si="17"/>
        <v>42000</v>
      </c>
      <c r="N250" s="2">
        <v>3</v>
      </c>
      <c r="O250" s="2">
        <v>3</v>
      </c>
      <c r="P250" s="2">
        <v>2</v>
      </c>
      <c r="Q250" s="2">
        <v>3</v>
      </c>
      <c r="R250" s="2">
        <f t="shared" si="18"/>
        <v>2.75</v>
      </c>
      <c r="S250" s="2" t="str">
        <f t="shared" si="19"/>
        <v>Non Eligible</v>
      </c>
      <c r="T250" s="13" t="s">
        <v>378</v>
      </c>
      <c r="U250" s="42"/>
      <c r="V250" s="42"/>
    </row>
    <row r="251" spans="1:22" x14ac:dyDescent="0.25">
      <c r="A251" s="12" t="s">
        <v>339</v>
      </c>
      <c r="B251" s="2" t="s">
        <v>13</v>
      </c>
      <c r="C251" s="2">
        <v>36</v>
      </c>
      <c r="D251" s="8">
        <v>42186</v>
      </c>
      <c r="E251" s="2" t="s">
        <v>14</v>
      </c>
      <c r="F251" s="2" t="s">
        <v>425</v>
      </c>
      <c r="G251" s="5" t="s">
        <v>22</v>
      </c>
      <c r="H251" s="9">
        <v>3.3890410958904109</v>
      </c>
      <c r="I251" s="9">
        <v>8.3863013698630127</v>
      </c>
      <c r="J251" s="3">
        <v>150000</v>
      </c>
      <c r="K251" s="3">
        <f t="shared" si="15"/>
        <v>0</v>
      </c>
      <c r="L251" s="3">
        <f t="shared" si="16"/>
        <v>7500</v>
      </c>
      <c r="M251" s="3">
        <f t="shared" si="17"/>
        <v>157500</v>
      </c>
      <c r="N251" s="2">
        <v>5</v>
      </c>
      <c r="O251" s="2">
        <v>3</v>
      </c>
      <c r="P251" s="2">
        <v>1</v>
      </c>
      <c r="Q251" s="2">
        <v>3</v>
      </c>
      <c r="R251" s="2">
        <f t="shared" si="18"/>
        <v>3</v>
      </c>
      <c r="S251" s="2" t="str">
        <f t="shared" si="19"/>
        <v>Non Eligible</v>
      </c>
      <c r="T251" s="13" t="s">
        <v>379</v>
      </c>
      <c r="U251" s="42"/>
      <c r="V251" s="42"/>
    </row>
    <row r="252" spans="1:22" x14ac:dyDescent="0.25">
      <c r="A252" s="12" t="s">
        <v>220</v>
      </c>
      <c r="B252" s="2" t="s">
        <v>57</v>
      </c>
      <c r="C252" s="2">
        <v>22</v>
      </c>
      <c r="D252" s="8">
        <v>42156</v>
      </c>
      <c r="E252" s="2" t="s">
        <v>14</v>
      </c>
      <c r="F252" s="2" t="s">
        <v>425</v>
      </c>
      <c r="G252" s="2" t="s">
        <v>23</v>
      </c>
      <c r="H252" s="9">
        <v>3.4712328767123286</v>
      </c>
      <c r="I252" s="9">
        <v>4.4684931506849317</v>
      </c>
      <c r="J252" s="3">
        <v>50000</v>
      </c>
      <c r="K252" s="3">
        <f t="shared" si="15"/>
        <v>0</v>
      </c>
      <c r="L252" s="3">
        <f t="shared" si="16"/>
        <v>2500</v>
      </c>
      <c r="M252" s="3">
        <f t="shared" si="17"/>
        <v>52500</v>
      </c>
      <c r="N252" s="2">
        <v>3</v>
      </c>
      <c r="O252" s="2">
        <v>2</v>
      </c>
      <c r="P252" s="2">
        <v>1</v>
      </c>
      <c r="Q252" s="2">
        <v>4</v>
      </c>
      <c r="R252" s="2">
        <f t="shared" si="18"/>
        <v>2.5</v>
      </c>
      <c r="S252" s="2" t="str">
        <f t="shared" si="19"/>
        <v>Non Eligible</v>
      </c>
      <c r="T252" s="13" t="s">
        <v>377</v>
      </c>
      <c r="U252" s="42"/>
      <c r="V252" s="42"/>
    </row>
    <row r="253" spans="1:22" x14ac:dyDescent="0.25">
      <c r="A253" s="12" t="s">
        <v>200</v>
      </c>
      <c r="B253" s="2" t="s">
        <v>57</v>
      </c>
      <c r="C253" s="2">
        <v>20</v>
      </c>
      <c r="D253" s="8">
        <v>42156</v>
      </c>
      <c r="E253" s="2" t="s">
        <v>14</v>
      </c>
      <c r="F253" s="2" t="s">
        <v>426</v>
      </c>
      <c r="G253" s="2" t="s">
        <v>15</v>
      </c>
      <c r="H253" s="9">
        <v>3.4712328767123286</v>
      </c>
      <c r="I253" s="9">
        <v>4.4684931506849317</v>
      </c>
      <c r="J253" s="3">
        <v>70000</v>
      </c>
      <c r="K253" s="3">
        <f t="shared" si="15"/>
        <v>7000</v>
      </c>
      <c r="L253" s="3">
        <f t="shared" si="16"/>
        <v>3500</v>
      </c>
      <c r="M253" s="3">
        <f t="shared" si="17"/>
        <v>80500</v>
      </c>
      <c r="N253" s="2">
        <v>3</v>
      </c>
      <c r="O253" s="2">
        <v>4</v>
      </c>
      <c r="P253" s="2">
        <v>5</v>
      </c>
      <c r="Q253" s="2">
        <v>4</v>
      </c>
      <c r="R253" s="2">
        <f t="shared" si="18"/>
        <v>4</v>
      </c>
      <c r="S253" s="2" t="str">
        <f t="shared" si="19"/>
        <v>Non Eligible</v>
      </c>
      <c r="T253" s="13" t="s">
        <v>379</v>
      </c>
      <c r="U253" s="42"/>
      <c r="V253" s="42"/>
    </row>
    <row r="254" spans="1:22" x14ac:dyDescent="0.25">
      <c r="A254" s="12" t="s">
        <v>328</v>
      </c>
      <c r="B254" s="2" t="s">
        <v>57</v>
      </c>
      <c r="C254" s="2">
        <v>34</v>
      </c>
      <c r="D254" s="8">
        <v>42156</v>
      </c>
      <c r="E254" s="2" t="s">
        <v>14</v>
      </c>
      <c r="F254" s="2" t="s">
        <v>425</v>
      </c>
      <c r="G254" s="5" t="s">
        <v>16</v>
      </c>
      <c r="H254" s="9">
        <v>3.4712328767123286</v>
      </c>
      <c r="I254" s="9">
        <v>8.4684931506849317</v>
      </c>
      <c r="J254" s="3">
        <v>160000</v>
      </c>
      <c r="K254" s="3">
        <f t="shared" si="15"/>
        <v>0</v>
      </c>
      <c r="L254" s="3">
        <f t="shared" si="16"/>
        <v>8000</v>
      </c>
      <c r="M254" s="3">
        <f t="shared" si="17"/>
        <v>168000</v>
      </c>
      <c r="N254" s="2">
        <v>4</v>
      </c>
      <c r="O254" s="2">
        <v>2</v>
      </c>
      <c r="P254" s="2">
        <v>2</v>
      </c>
      <c r="Q254" s="2">
        <v>4</v>
      </c>
      <c r="R254" s="2">
        <f t="shared" si="18"/>
        <v>3</v>
      </c>
      <c r="S254" s="2" t="str">
        <f t="shared" si="19"/>
        <v>Non Eligible</v>
      </c>
      <c r="T254" s="13" t="s">
        <v>377</v>
      </c>
      <c r="U254" s="42"/>
      <c r="V254" s="42"/>
    </row>
    <row r="255" spans="1:22" x14ac:dyDescent="0.25">
      <c r="A255" s="12" t="s">
        <v>296</v>
      </c>
      <c r="B255" s="2" t="s">
        <v>13</v>
      </c>
      <c r="C255" s="2">
        <v>25</v>
      </c>
      <c r="D255" s="8">
        <v>42156</v>
      </c>
      <c r="E255" s="2" t="s">
        <v>14</v>
      </c>
      <c r="F255" s="2" t="s">
        <v>426</v>
      </c>
      <c r="G255" s="5" t="s">
        <v>22</v>
      </c>
      <c r="H255" s="9">
        <v>3.4712328767123286</v>
      </c>
      <c r="I255" s="9">
        <v>6.4684931506849317</v>
      </c>
      <c r="J255" s="3">
        <v>120000</v>
      </c>
      <c r="K255" s="3">
        <f t="shared" si="15"/>
        <v>0</v>
      </c>
      <c r="L255" s="3">
        <f t="shared" si="16"/>
        <v>6000</v>
      </c>
      <c r="M255" s="3">
        <f t="shared" si="17"/>
        <v>126000</v>
      </c>
      <c r="N255" s="2">
        <v>4</v>
      </c>
      <c r="O255" s="2">
        <v>4</v>
      </c>
      <c r="P255" s="2">
        <v>4</v>
      </c>
      <c r="Q255" s="2">
        <v>1</v>
      </c>
      <c r="R255" s="2">
        <f t="shared" si="18"/>
        <v>3.25</v>
      </c>
      <c r="S255" s="2" t="str">
        <f t="shared" si="19"/>
        <v>Non Eligible</v>
      </c>
      <c r="T255" s="13" t="s">
        <v>377</v>
      </c>
      <c r="U255" s="42"/>
      <c r="V255" s="42"/>
    </row>
    <row r="256" spans="1:22" x14ac:dyDescent="0.25">
      <c r="A256" s="12" t="s">
        <v>346</v>
      </c>
      <c r="B256" s="2" t="s">
        <v>13</v>
      </c>
      <c r="C256" s="2">
        <v>35</v>
      </c>
      <c r="D256" s="8">
        <v>42156</v>
      </c>
      <c r="E256" s="2" t="s">
        <v>14</v>
      </c>
      <c r="F256" s="2" t="s">
        <v>426</v>
      </c>
      <c r="G256" s="5" t="s">
        <v>22</v>
      </c>
      <c r="H256" s="9">
        <v>3.4712328767123286</v>
      </c>
      <c r="I256" s="9">
        <v>7.4684931506849317</v>
      </c>
      <c r="J256" s="3">
        <v>140000</v>
      </c>
      <c r="K256" s="3">
        <f t="shared" si="15"/>
        <v>0</v>
      </c>
      <c r="L256" s="3">
        <f t="shared" si="16"/>
        <v>7000</v>
      </c>
      <c r="M256" s="3">
        <f t="shared" si="17"/>
        <v>147000</v>
      </c>
      <c r="N256" s="2">
        <v>3</v>
      </c>
      <c r="O256" s="2">
        <v>5</v>
      </c>
      <c r="P256" s="2">
        <v>2</v>
      </c>
      <c r="Q256" s="2">
        <v>3</v>
      </c>
      <c r="R256" s="2">
        <f t="shared" si="18"/>
        <v>3.25</v>
      </c>
      <c r="S256" s="2" t="str">
        <f t="shared" si="19"/>
        <v>Non Eligible</v>
      </c>
      <c r="T256" s="13" t="s">
        <v>379</v>
      </c>
      <c r="U256" s="42"/>
      <c r="V256" s="42"/>
    </row>
    <row r="257" spans="1:22" x14ac:dyDescent="0.25">
      <c r="A257" s="12" t="s">
        <v>240</v>
      </c>
      <c r="B257" s="2" t="s">
        <v>57</v>
      </c>
      <c r="C257" s="2">
        <v>18</v>
      </c>
      <c r="D257" s="8">
        <v>42125</v>
      </c>
      <c r="E257" s="2" t="s">
        <v>14</v>
      </c>
      <c r="F257" s="2" t="s">
        <v>425</v>
      </c>
      <c r="G257" s="2" t="s">
        <v>26</v>
      </c>
      <c r="H257" s="9">
        <v>3.5561643835616437</v>
      </c>
      <c r="I257" s="9">
        <v>5.5534246575342472</v>
      </c>
      <c r="J257" s="3">
        <v>55000</v>
      </c>
      <c r="K257" s="3">
        <f t="shared" si="15"/>
        <v>0</v>
      </c>
      <c r="L257" s="3">
        <f t="shared" si="16"/>
        <v>2750</v>
      </c>
      <c r="M257" s="3">
        <f t="shared" si="17"/>
        <v>57750</v>
      </c>
      <c r="N257" s="2">
        <v>2</v>
      </c>
      <c r="O257" s="2">
        <v>4</v>
      </c>
      <c r="P257" s="2">
        <v>3</v>
      </c>
      <c r="Q257" s="2">
        <v>3</v>
      </c>
      <c r="R257" s="2">
        <f t="shared" si="18"/>
        <v>3</v>
      </c>
      <c r="S257" s="2" t="str">
        <f t="shared" si="19"/>
        <v>Non Eligible</v>
      </c>
      <c r="T257" s="13" t="s">
        <v>379</v>
      </c>
      <c r="U257" s="42"/>
      <c r="V257" s="42"/>
    </row>
    <row r="258" spans="1:22" x14ac:dyDescent="0.25">
      <c r="A258" s="12" t="s">
        <v>301</v>
      </c>
      <c r="B258" s="2" t="s">
        <v>13</v>
      </c>
      <c r="C258" s="2">
        <v>28</v>
      </c>
      <c r="D258" s="8">
        <v>42125</v>
      </c>
      <c r="E258" s="2" t="s">
        <v>14</v>
      </c>
      <c r="F258" s="2" t="s">
        <v>425</v>
      </c>
      <c r="G258" s="5" t="s">
        <v>22</v>
      </c>
      <c r="H258" s="9">
        <v>3.5561643835616437</v>
      </c>
      <c r="I258" s="9">
        <v>4.5534246575342472</v>
      </c>
      <c r="J258" s="3">
        <v>80000</v>
      </c>
      <c r="K258" s="3">
        <f t="shared" ref="K258:K321" si="20">IF(R258&gt;=4.5,J258*0.15,IF(R258&gt;=4,J258*0.1,IF(R258&gt;=3.5,J258*0.05,IF(R258&lt;3.5,J258*0))))</f>
        <v>0</v>
      </c>
      <c r="L258" s="3">
        <f t="shared" ref="L258:L321" si="21">0.05*J258</f>
        <v>4000</v>
      </c>
      <c r="M258" s="3">
        <f t="shared" ref="M258:M321" si="22">L258+K258+J258</f>
        <v>84000</v>
      </c>
      <c r="N258" s="2">
        <v>2</v>
      </c>
      <c r="O258" s="2">
        <v>2</v>
      </c>
      <c r="P258" s="2">
        <v>1</v>
      </c>
      <c r="Q258" s="2">
        <v>3</v>
      </c>
      <c r="R258" s="2">
        <f t="shared" ref="R258:R321" si="23">SUM(N258:Q258)/4</f>
        <v>2</v>
      </c>
      <c r="S258" s="2" t="str">
        <f t="shared" ref="S258:S321" si="24">IF(R258&gt;=4.25, "Eligible", "Non Eligible")</f>
        <v>Non Eligible</v>
      </c>
      <c r="T258" s="13" t="s">
        <v>379</v>
      </c>
      <c r="U258" s="42" t="s">
        <v>432</v>
      </c>
      <c r="V258" s="42"/>
    </row>
    <row r="259" spans="1:22" x14ac:dyDescent="0.25">
      <c r="A259" s="12" t="s">
        <v>294</v>
      </c>
      <c r="B259" s="2" t="s">
        <v>13</v>
      </c>
      <c r="C259" s="2">
        <v>28</v>
      </c>
      <c r="D259" s="8">
        <v>42125</v>
      </c>
      <c r="E259" s="2" t="s">
        <v>62</v>
      </c>
      <c r="F259" s="2" t="s">
        <v>426</v>
      </c>
      <c r="G259" s="5" t="s">
        <v>22</v>
      </c>
      <c r="H259" s="9">
        <v>3.5561643835616437</v>
      </c>
      <c r="I259" s="9">
        <v>5.5534246575342472</v>
      </c>
      <c r="J259" s="3">
        <v>100000</v>
      </c>
      <c r="K259" s="3">
        <f t="shared" si="20"/>
        <v>0</v>
      </c>
      <c r="L259" s="3">
        <f t="shared" si="21"/>
        <v>5000</v>
      </c>
      <c r="M259" s="3">
        <f t="shared" si="22"/>
        <v>105000</v>
      </c>
      <c r="N259" s="2">
        <v>4</v>
      </c>
      <c r="O259" s="2">
        <v>3</v>
      </c>
      <c r="P259" s="2">
        <v>2</v>
      </c>
      <c r="Q259" s="2">
        <v>4</v>
      </c>
      <c r="R259" s="2">
        <f t="shared" si="23"/>
        <v>3.25</v>
      </c>
      <c r="S259" s="2" t="str">
        <f t="shared" si="24"/>
        <v>Non Eligible</v>
      </c>
      <c r="T259" s="13" t="s">
        <v>379</v>
      </c>
      <c r="U259" s="42"/>
      <c r="V259" s="42"/>
    </row>
    <row r="260" spans="1:22" x14ac:dyDescent="0.25">
      <c r="A260" s="12" t="s">
        <v>236</v>
      </c>
      <c r="B260" s="2" t="s">
        <v>57</v>
      </c>
      <c r="C260" s="2">
        <v>18</v>
      </c>
      <c r="D260" s="8">
        <v>42125</v>
      </c>
      <c r="E260" s="2" t="s">
        <v>14</v>
      </c>
      <c r="F260" s="2" t="s">
        <v>425</v>
      </c>
      <c r="G260" s="2" t="s">
        <v>26</v>
      </c>
      <c r="H260" s="9">
        <v>3.5561643835616437</v>
      </c>
      <c r="I260" s="9">
        <v>4.5534246575342472</v>
      </c>
      <c r="J260" s="3">
        <v>60000</v>
      </c>
      <c r="K260" s="3">
        <f t="shared" si="20"/>
        <v>0</v>
      </c>
      <c r="L260" s="3">
        <f t="shared" si="21"/>
        <v>3000</v>
      </c>
      <c r="M260" s="3">
        <f t="shared" si="22"/>
        <v>63000</v>
      </c>
      <c r="N260" s="2">
        <v>2</v>
      </c>
      <c r="O260" s="2">
        <v>3</v>
      </c>
      <c r="P260" s="2">
        <v>5</v>
      </c>
      <c r="Q260" s="2">
        <v>2</v>
      </c>
      <c r="R260" s="2">
        <f t="shared" si="23"/>
        <v>3</v>
      </c>
      <c r="S260" s="2" t="str">
        <f t="shared" si="24"/>
        <v>Non Eligible</v>
      </c>
      <c r="T260" s="13" t="s">
        <v>377</v>
      </c>
      <c r="U260" s="42"/>
      <c r="V260" s="42"/>
    </row>
    <row r="261" spans="1:22" x14ac:dyDescent="0.25">
      <c r="A261" s="12" t="s">
        <v>53</v>
      </c>
      <c r="B261" s="2" t="s">
        <v>13</v>
      </c>
      <c r="C261" s="2">
        <v>21</v>
      </c>
      <c r="D261" s="8">
        <v>42125</v>
      </c>
      <c r="E261" s="2" t="s">
        <v>14</v>
      </c>
      <c r="F261" s="2" t="s">
        <v>425</v>
      </c>
      <c r="G261" s="2" t="s">
        <v>22</v>
      </c>
      <c r="H261" s="9">
        <v>3.5561643835616437</v>
      </c>
      <c r="I261" s="9">
        <v>5.5534246575342472</v>
      </c>
      <c r="J261" s="3">
        <v>40000</v>
      </c>
      <c r="K261" s="3">
        <f t="shared" si="20"/>
        <v>0</v>
      </c>
      <c r="L261" s="3">
        <f t="shared" si="21"/>
        <v>2000</v>
      </c>
      <c r="M261" s="3">
        <f t="shared" si="22"/>
        <v>42000</v>
      </c>
      <c r="N261" s="2">
        <v>4</v>
      </c>
      <c r="O261" s="2">
        <v>2</v>
      </c>
      <c r="P261" s="2">
        <v>2</v>
      </c>
      <c r="Q261" s="2">
        <v>3</v>
      </c>
      <c r="R261" s="2">
        <f t="shared" si="23"/>
        <v>2.75</v>
      </c>
      <c r="S261" s="2" t="str">
        <f t="shared" si="24"/>
        <v>Non Eligible</v>
      </c>
      <c r="T261" s="13" t="s">
        <v>377</v>
      </c>
      <c r="U261" s="42"/>
      <c r="V261" s="42"/>
    </row>
    <row r="262" spans="1:22" x14ac:dyDescent="0.25">
      <c r="A262" s="12" t="s">
        <v>325</v>
      </c>
      <c r="B262" s="2" t="s">
        <v>13</v>
      </c>
      <c r="C262" s="2">
        <v>35</v>
      </c>
      <c r="D262" s="8">
        <v>42125</v>
      </c>
      <c r="E262" s="2" t="s">
        <v>14</v>
      </c>
      <c r="F262" s="2" t="s">
        <v>425</v>
      </c>
      <c r="G262" s="5" t="s">
        <v>16</v>
      </c>
      <c r="H262" s="9">
        <v>3.5561643835616437</v>
      </c>
      <c r="I262" s="9">
        <v>9.5534246575342472</v>
      </c>
      <c r="J262" s="3">
        <v>200000</v>
      </c>
      <c r="K262" s="3">
        <f t="shared" si="20"/>
        <v>20000</v>
      </c>
      <c r="L262" s="3">
        <f t="shared" si="21"/>
        <v>10000</v>
      </c>
      <c r="M262" s="3">
        <f t="shared" si="22"/>
        <v>230000</v>
      </c>
      <c r="N262" s="2">
        <v>5</v>
      </c>
      <c r="O262" s="2">
        <v>4</v>
      </c>
      <c r="P262" s="2">
        <v>4</v>
      </c>
      <c r="Q262" s="2">
        <v>3</v>
      </c>
      <c r="R262" s="2">
        <f t="shared" si="23"/>
        <v>4</v>
      </c>
      <c r="S262" s="2" t="str">
        <f t="shared" si="24"/>
        <v>Non Eligible</v>
      </c>
      <c r="T262" s="13" t="s">
        <v>377</v>
      </c>
      <c r="U262" s="42"/>
      <c r="V262" s="42"/>
    </row>
    <row r="263" spans="1:22" x14ac:dyDescent="0.25">
      <c r="A263" s="12" t="s">
        <v>109</v>
      </c>
      <c r="B263" s="2" t="s">
        <v>57</v>
      </c>
      <c r="C263" s="2">
        <v>21</v>
      </c>
      <c r="D263" s="8">
        <v>42125</v>
      </c>
      <c r="E263" s="2" t="s">
        <v>14</v>
      </c>
      <c r="F263" s="2" t="s">
        <v>425</v>
      </c>
      <c r="G263" s="2" t="s">
        <v>22</v>
      </c>
      <c r="H263" s="9">
        <v>3.5561643835616437</v>
      </c>
      <c r="I263" s="9">
        <v>5.5534246575342472</v>
      </c>
      <c r="J263" s="3">
        <v>65000</v>
      </c>
      <c r="K263" s="3">
        <f t="shared" si="20"/>
        <v>6500</v>
      </c>
      <c r="L263" s="3">
        <f t="shared" si="21"/>
        <v>3250</v>
      </c>
      <c r="M263" s="3">
        <f t="shared" si="22"/>
        <v>74750</v>
      </c>
      <c r="N263" s="2">
        <v>5</v>
      </c>
      <c r="O263" s="2">
        <v>4</v>
      </c>
      <c r="P263" s="2">
        <v>5</v>
      </c>
      <c r="Q263" s="2">
        <v>2</v>
      </c>
      <c r="R263" s="2">
        <f t="shared" si="23"/>
        <v>4</v>
      </c>
      <c r="S263" s="2" t="str">
        <f t="shared" si="24"/>
        <v>Non Eligible</v>
      </c>
      <c r="T263" s="13" t="s">
        <v>377</v>
      </c>
      <c r="U263" s="42"/>
      <c r="V263" s="42"/>
    </row>
    <row r="264" spans="1:22" x14ac:dyDescent="0.25">
      <c r="A264" s="12" t="s">
        <v>334</v>
      </c>
      <c r="B264" s="2" t="s">
        <v>13</v>
      </c>
      <c r="C264" s="2">
        <v>34</v>
      </c>
      <c r="D264" s="8">
        <v>42095</v>
      </c>
      <c r="E264" s="2" t="s">
        <v>62</v>
      </c>
      <c r="F264" s="2" t="s">
        <v>425</v>
      </c>
      <c r="G264" s="5" t="s">
        <v>20</v>
      </c>
      <c r="H264" s="9">
        <v>3.6383561643835618</v>
      </c>
      <c r="I264" s="9">
        <v>8.6356164383561644</v>
      </c>
      <c r="J264" s="3">
        <v>150000</v>
      </c>
      <c r="K264" s="3">
        <f t="shared" si="20"/>
        <v>7500</v>
      </c>
      <c r="L264" s="3">
        <f t="shared" si="21"/>
        <v>7500</v>
      </c>
      <c r="M264" s="3">
        <f t="shared" si="22"/>
        <v>165000</v>
      </c>
      <c r="N264" s="2">
        <v>3</v>
      </c>
      <c r="O264" s="2">
        <v>5</v>
      </c>
      <c r="P264" s="2">
        <v>4</v>
      </c>
      <c r="Q264" s="2">
        <v>3</v>
      </c>
      <c r="R264" s="2">
        <f t="shared" si="23"/>
        <v>3.75</v>
      </c>
      <c r="S264" s="2" t="str">
        <f t="shared" si="24"/>
        <v>Non Eligible</v>
      </c>
      <c r="T264" s="13" t="s">
        <v>377</v>
      </c>
      <c r="U264" s="42"/>
      <c r="V264" s="42"/>
    </row>
    <row r="265" spans="1:22" x14ac:dyDescent="0.25">
      <c r="A265" s="12" t="s">
        <v>340</v>
      </c>
      <c r="B265" s="2" t="s">
        <v>13</v>
      </c>
      <c r="C265" s="2">
        <v>34</v>
      </c>
      <c r="D265" s="8">
        <v>42095</v>
      </c>
      <c r="E265" s="2" t="s">
        <v>62</v>
      </c>
      <c r="F265" s="2" t="s">
        <v>425</v>
      </c>
      <c r="G265" s="5" t="s">
        <v>22</v>
      </c>
      <c r="H265" s="9">
        <v>3.6383561643835618</v>
      </c>
      <c r="I265" s="9">
        <v>9.6356164383561644</v>
      </c>
      <c r="J265" s="3">
        <v>200000</v>
      </c>
      <c r="K265" s="3">
        <f t="shared" si="20"/>
        <v>0</v>
      </c>
      <c r="L265" s="3">
        <f t="shared" si="21"/>
        <v>10000</v>
      </c>
      <c r="M265" s="3">
        <f t="shared" si="22"/>
        <v>210000</v>
      </c>
      <c r="N265" s="2">
        <v>5</v>
      </c>
      <c r="O265" s="2">
        <v>1</v>
      </c>
      <c r="P265" s="2">
        <v>4</v>
      </c>
      <c r="Q265" s="2">
        <v>3</v>
      </c>
      <c r="R265" s="2">
        <f t="shared" si="23"/>
        <v>3.25</v>
      </c>
      <c r="S265" s="2" t="str">
        <f t="shared" si="24"/>
        <v>Non Eligible</v>
      </c>
      <c r="T265" s="13" t="s">
        <v>377</v>
      </c>
      <c r="U265" s="42"/>
      <c r="V265" s="42"/>
    </row>
    <row r="266" spans="1:22" x14ac:dyDescent="0.25">
      <c r="A266" s="12" t="s">
        <v>228</v>
      </c>
      <c r="B266" s="2" t="s">
        <v>57</v>
      </c>
      <c r="C266" s="2">
        <v>20</v>
      </c>
      <c r="D266" s="8">
        <v>42095</v>
      </c>
      <c r="E266" s="2" t="s">
        <v>14</v>
      </c>
      <c r="F266" s="2" t="s">
        <v>425</v>
      </c>
      <c r="G266" s="2" t="s">
        <v>26</v>
      </c>
      <c r="H266" s="9">
        <v>3.6383561643835618</v>
      </c>
      <c r="I266" s="9">
        <v>4.6356164383561644</v>
      </c>
      <c r="J266" s="3">
        <v>40000</v>
      </c>
      <c r="K266" s="3">
        <f t="shared" si="20"/>
        <v>0</v>
      </c>
      <c r="L266" s="3">
        <f t="shared" si="21"/>
        <v>2000</v>
      </c>
      <c r="M266" s="3">
        <f t="shared" si="22"/>
        <v>42000</v>
      </c>
      <c r="N266" s="2">
        <v>2</v>
      </c>
      <c r="O266" s="2">
        <v>3</v>
      </c>
      <c r="P266" s="2">
        <v>2</v>
      </c>
      <c r="Q266" s="2">
        <v>5</v>
      </c>
      <c r="R266" s="2">
        <f t="shared" si="23"/>
        <v>3</v>
      </c>
      <c r="S266" s="2" t="str">
        <f t="shared" si="24"/>
        <v>Non Eligible</v>
      </c>
      <c r="T266" s="13" t="s">
        <v>379</v>
      </c>
      <c r="U266" s="42"/>
      <c r="V266" s="42"/>
    </row>
    <row r="267" spans="1:22" x14ac:dyDescent="0.25">
      <c r="A267" s="12" t="s">
        <v>80</v>
      </c>
      <c r="B267" s="2" t="s">
        <v>57</v>
      </c>
      <c r="C267" s="2">
        <v>21</v>
      </c>
      <c r="D267" s="8">
        <v>42095</v>
      </c>
      <c r="E267" s="2" t="s">
        <v>105</v>
      </c>
      <c r="F267" s="2" t="s">
        <v>425</v>
      </c>
      <c r="G267" s="2" t="s">
        <v>16</v>
      </c>
      <c r="H267" s="9">
        <v>3.6383561643835618</v>
      </c>
      <c r="I267" s="9">
        <v>4.6356164383561644</v>
      </c>
      <c r="J267" s="3">
        <v>55000</v>
      </c>
      <c r="K267" s="3">
        <f t="shared" si="20"/>
        <v>2750</v>
      </c>
      <c r="L267" s="3">
        <f t="shared" si="21"/>
        <v>2750</v>
      </c>
      <c r="M267" s="3">
        <f t="shared" si="22"/>
        <v>60500</v>
      </c>
      <c r="N267" s="2">
        <v>5</v>
      </c>
      <c r="O267" s="2">
        <v>1</v>
      </c>
      <c r="P267" s="2">
        <v>5</v>
      </c>
      <c r="Q267" s="2">
        <v>4</v>
      </c>
      <c r="R267" s="2">
        <f t="shared" si="23"/>
        <v>3.75</v>
      </c>
      <c r="S267" s="2" t="str">
        <f t="shared" si="24"/>
        <v>Non Eligible</v>
      </c>
      <c r="T267" s="13" t="s">
        <v>377</v>
      </c>
      <c r="U267" s="42"/>
      <c r="V267" s="42"/>
    </row>
    <row r="268" spans="1:22" x14ac:dyDescent="0.25">
      <c r="A268" s="12" t="s">
        <v>247</v>
      </c>
      <c r="B268" s="2" t="s">
        <v>57</v>
      </c>
      <c r="C268" s="2">
        <v>22</v>
      </c>
      <c r="D268" s="8">
        <v>42095</v>
      </c>
      <c r="E268" s="2" t="s">
        <v>14</v>
      </c>
      <c r="F268" s="2" t="s">
        <v>426</v>
      </c>
      <c r="G268" s="2" t="s">
        <v>18</v>
      </c>
      <c r="H268" s="9">
        <v>3.6383561643835618</v>
      </c>
      <c r="I268" s="9">
        <v>5.6356164383561644</v>
      </c>
      <c r="J268" s="3">
        <v>50000</v>
      </c>
      <c r="K268" s="3">
        <f t="shared" si="20"/>
        <v>0</v>
      </c>
      <c r="L268" s="3">
        <f t="shared" si="21"/>
        <v>2500</v>
      </c>
      <c r="M268" s="3">
        <f t="shared" si="22"/>
        <v>52500</v>
      </c>
      <c r="N268" s="2">
        <v>2</v>
      </c>
      <c r="O268" s="2">
        <v>4</v>
      </c>
      <c r="P268" s="2">
        <v>1</v>
      </c>
      <c r="Q268" s="2">
        <v>4</v>
      </c>
      <c r="R268" s="2">
        <f t="shared" si="23"/>
        <v>2.75</v>
      </c>
      <c r="S268" s="2" t="str">
        <f t="shared" si="24"/>
        <v>Non Eligible</v>
      </c>
      <c r="T268" s="13" t="s">
        <v>379</v>
      </c>
      <c r="U268" s="42" t="s">
        <v>432</v>
      </c>
      <c r="V268" s="42"/>
    </row>
    <row r="269" spans="1:22" x14ac:dyDescent="0.25">
      <c r="A269" s="12" t="s">
        <v>320</v>
      </c>
      <c r="B269" s="2" t="s">
        <v>13</v>
      </c>
      <c r="C269" s="2">
        <v>30</v>
      </c>
      <c r="D269" s="8">
        <v>42095</v>
      </c>
      <c r="E269" s="2" t="s">
        <v>14</v>
      </c>
      <c r="F269" s="2" t="s">
        <v>425</v>
      </c>
      <c r="G269" s="5" t="s">
        <v>18</v>
      </c>
      <c r="H269" s="9">
        <v>3.6383561643835618</v>
      </c>
      <c r="I269" s="9">
        <v>5.6356164383561644</v>
      </c>
      <c r="J269" s="3">
        <v>80000</v>
      </c>
      <c r="K269" s="3">
        <f t="shared" si="20"/>
        <v>4000</v>
      </c>
      <c r="L269" s="3">
        <f t="shared" si="21"/>
        <v>4000</v>
      </c>
      <c r="M269" s="3">
        <f t="shared" si="22"/>
        <v>88000</v>
      </c>
      <c r="N269" s="2">
        <v>3</v>
      </c>
      <c r="O269" s="2">
        <v>5</v>
      </c>
      <c r="P269" s="2">
        <v>3</v>
      </c>
      <c r="Q269" s="2">
        <v>3</v>
      </c>
      <c r="R269" s="2">
        <f t="shared" si="23"/>
        <v>3.5</v>
      </c>
      <c r="S269" s="2" t="str">
        <f t="shared" si="24"/>
        <v>Non Eligible</v>
      </c>
      <c r="T269" s="13" t="s">
        <v>379</v>
      </c>
      <c r="U269" s="42"/>
      <c r="V269" s="42"/>
    </row>
    <row r="270" spans="1:22" x14ac:dyDescent="0.25">
      <c r="A270" s="12" t="s">
        <v>149</v>
      </c>
      <c r="B270" s="2" t="s">
        <v>57</v>
      </c>
      <c r="C270" s="2">
        <v>18</v>
      </c>
      <c r="D270" s="8">
        <v>42095</v>
      </c>
      <c r="E270" s="2" t="s">
        <v>14</v>
      </c>
      <c r="F270" s="2" t="s">
        <v>425</v>
      </c>
      <c r="G270" s="2" t="s">
        <v>15</v>
      </c>
      <c r="H270" s="9">
        <v>3.6383561643835618</v>
      </c>
      <c r="I270" s="9">
        <v>4.6356164383561644</v>
      </c>
      <c r="J270" s="3">
        <v>65000</v>
      </c>
      <c r="K270" s="3">
        <f t="shared" si="20"/>
        <v>3250</v>
      </c>
      <c r="L270" s="3">
        <f t="shared" si="21"/>
        <v>3250</v>
      </c>
      <c r="M270" s="3">
        <f t="shared" si="22"/>
        <v>71500</v>
      </c>
      <c r="N270" s="2">
        <v>5</v>
      </c>
      <c r="O270" s="2">
        <v>3</v>
      </c>
      <c r="P270" s="2">
        <v>5</v>
      </c>
      <c r="Q270" s="2">
        <v>2</v>
      </c>
      <c r="R270" s="2">
        <f t="shared" si="23"/>
        <v>3.75</v>
      </c>
      <c r="S270" s="2" t="str">
        <f t="shared" si="24"/>
        <v>Non Eligible</v>
      </c>
      <c r="T270" s="13" t="s">
        <v>377</v>
      </c>
      <c r="U270" s="42"/>
      <c r="V270" s="42"/>
    </row>
    <row r="271" spans="1:22" x14ac:dyDescent="0.25">
      <c r="A271" s="12" t="s">
        <v>199</v>
      </c>
      <c r="B271" s="2" t="s">
        <v>57</v>
      </c>
      <c r="C271" s="2">
        <v>20</v>
      </c>
      <c r="D271" s="8">
        <v>42095</v>
      </c>
      <c r="E271" s="2" t="s">
        <v>105</v>
      </c>
      <c r="F271" s="2" t="s">
        <v>425</v>
      </c>
      <c r="G271" s="2" t="s">
        <v>15</v>
      </c>
      <c r="H271" s="9">
        <v>3.6383561643835618</v>
      </c>
      <c r="I271" s="9">
        <v>4.6356164383561644</v>
      </c>
      <c r="J271" s="3">
        <v>40000</v>
      </c>
      <c r="K271" s="3">
        <f t="shared" si="20"/>
        <v>2000</v>
      </c>
      <c r="L271" s="3">
        <f t="shared" si="21"/>
        <v>2000</v>
      </c>
      <c r="M271" s="3">
        <f t="shared" si="22"/>
        <v>44000</v>
      </c>
      <c r="N271" s="2">
        <v>3</v>
      </c>
      <c r="O271" s="2">
        <v>3</v>
      </c>
      <c r="P271" s="2">
        <v>3</v>
      </c>
      <c r="Q271" s="2">
        <v>5</v>
      </c>
      <c r="R271" s="2">
        <f t="shared" si="23"/>
        <v>3.5</v>
      </c>
      <c r="S271" s="2" t="str">
        <f t="shared" si="24"/>
        <v>Non Eligible</v>
      </c>
      <c r="T271" s="13" t="s">
        <v>378</v>
      </c>
      <c r="U271" s="42"/>
      <c r="V271" s="42"/>
    </row>
    <row r="272" spans="1:22" x14ac:dyDescent="0.25">
      <c r="A272" s="12" t="s">
        <v>318</v>
      </c>
      <c r="B272" s="2" t="s">
        <v>13</v>
      </c>
      <c r="C272" s="2">
        <v>23</v>
      </c>
      <c r="D272" s="8">
        <v>42095</v>
      </c>
      <c r="E272" s="2" t="s">
        <v>14</v>
      </c>
      <c r="F272" s="2" t="s">
        <v>425</v>
      </c>
      <c r="G272" s="5" t="s">
        <v>26</v>
      </c>
      <c r="H272" s="9">
        <v>3.6383561643835618</v>
      </c>
      <c r="I272" s="9">
        <v>6.6356164383561644</v>
      </c>
      <c r="J272" s="3">
        <v>110000</v>
      </c>
      <c r="K272" s="3">
        <f t="shared" si="20"/>
        <v>5500</v>
      </c>
      <c r="L272" s="3">
        <f t="shared" si="21"/>
        <v>5500</v>
      </c>
      <c r="M272" s="3">
        <f t="shared" si="22"/>
        <v>121000</v>
      </c>
      <c r="N272" s="2">
        <v>3</v>
      </c>
      <c r="O272" s="2">
        <v>4</v>
      </c>
      <c r="P272" s="2">
        <v>3</v>
      </c>
      <c r="Q272" s="2">
        <v>4</v>
      </c>
      <c r="R272" s="2">
        <f t="shared" si="23"/>
        <v>3.5</v>
      </c>
      <c r="S272" s="2" t="str">
        <f t="shared" si="24"/>
        <v>Non Eligible</v>
      </c>
      <c r="T272" s="13" t="s">
        <v>379</v>
      </c>
      <c r="U272" s="42"/>
      <c r="V272" s="42"/>
    </row>
    <row r="273" spans="1:22" x14ac:dyDescent="0.25">
      <c r="A273" s="12" t="s">
        <v>260</v>
      </c>
      <c r="B273" s="2" t="s">
        <v>57</v>
      </c>
      <c r="C273" s="2">
        <v>20</v>
      </c>
      <c r="D273" s="8">
        <v>42095</v>
      </c>
      <c r="E273" s="2" t="s">
        <v>14</v>
      </c>
      <c r="F273" s="2" t="s">
        <v>426</v>
      </c>
      <c r="G273" s="2" t="s">
        <v>19</v>
      </c>
      <c r="H273" s="9">
        <v>3.6383561643835618</v>
      </c>
      <c r="I273" s="9">
        <v>5.6356164383561644</v>
      </c>
      <c r="J273" s="3">
        <v>70000</v>
      </c>
      <c r="K273" s="3">
        <f t="shared" si="20"/>
        <v>7000</v>
      </c>
      <c r="L273" s="3">
        <f t="shared" si="21"/>
        <v>3500</v>
      </c>
      <c r="M273" s="3">
        <f t="shared" si="22"/>
        <v>80500</v>
      </c>
      <c r="N273" s="2">
        <v>5</v>
      </c>
      <c r="O273" s="2">
        <v>3</v>
      </c>
      <c r="P273" s="2">
        <v>4</v>
      </c>
      <c r="Q273" s="2">
        <v>5</v>
      </c>
      <c r="R273" s="2">
        <f t="shared" si="23"/>
        <v>4.25</v>
      </c>
      <c r="S273" s="2" t="str">
        <f t="shared" si="24"/>
        <v>Eligible</v>
      </c>
      <c r="T273" s="13" t="s">
        <v>377</v>
      </c>
      <c r="U273" s="42"/>
      <c r="V273" s="42"/>
    </row>
    <row r="274" spans="1:22" x14ac:dyDescent="0.25">
      <c r="A274" s="12" t="s">
        <v>147</v>
      </c>
      <c r="B274" s="2" t="s">
        <v>57</v>
      </c>
      <c r="C274" s="2">
        <v>18</v>
      </c>
      <c r="D274" s="8">
        <v>42095</v>
      </c>
      <c r="E274" s="2" t="s">
        <v>14</v>
      </c>
      <c r="F274" s="2" t="s">
        <v>426</v>
      </c>
      <c r="G274" s="2" t="s">
        <v>15</v>
      </c>
      <c r="H274" s="9">
        <v>3.6383561643835618</v>
      </c>
      <c r="I274" s="9">
        <v>4.6356164383561644</v>
      </c>
      <c r="J274" s="3">
        <v>50000</v>
      </c>
      <c r="K274" s="3">
        <f t="shared" si="20"/>
        <v>0</v>
      </c>
      <c r="L274" s="3">
        <f t="shared" si="21"/>
        <v>2500</v>
      </c>
      <c r="M274" s="3">
        <f t="shared" si="22"/>
        <v>52500</v>
      </c>
      <c r="N274" s="2">
        <v>4</v>
      </c>
      <c r="O274" s="2">
        <v>3</v>
      </c>
      <c r="P274" s="2">
        <v>1</v>
      </c>
      <c r="Q274" s="2">
        <v>4</v>
      </c>
      <c r="R274" s="2">
        <f t="shared" si="23"/>
        <v>3</v>
      </c>
      <c r="S274" s="2" t="str">
        <f t="shared" si="24"/>
        <v>Non Eligible</v>
      </c>
      <c r="T274" s="13" t="s">
        <v>378</v>
      </c>
      <c r="U274" s="42"/>
      <c r="V274" s="42"/>
    </row>
    <row r="275" spans="1:22" x14ac:dyDescent="0.25">
      <c r="A275" s="12" t="s">
        <v>67</v>
      </c>
      <c r="B275" s="2" t="s">
        <v>57</v>
      </c>
      <c r="C275" s="2">
        <v>20</v>
      </c>
      <c r="D275" s="8">
        <v>42095</v>
      </c>
      <c r="E275" s="2" t="s">
        <v>14</v>
      </c>
      <c r="F275" s="2" t="s">
        <v>426</v>
      </c>
      <c r="G275" s="2" t="s">
        <v>22</v>
      </c>
      <c r="H275" s="9">
        <v>3.6383561643835618</v>
      </c>
      <c r="I275" s="9">
        <v>6.6356164383561644</v>
      </c>
      <c r="J275" s="3">
        <v>60000</v>
      </c>
      <c r="K275" s="3">
        <f t="shared" si="20"/>
        <v>3000</v>
      </c>
      <c r="L275" s="3">
        <f t="shared" si="21"/>
        <v>3000</v>
      </c>
      <c r="M275" s="3">
        <f t="shared" si="22"/>
        <v>66000</v>
      </c>
      <c r="N275" s="2">
        <v>5</v>
      </c>
      <c r="O275" s="2">
        <v>3</v>
      </c>
      <c r="P275" s="2">
        <v>5</v>
      </c>
      <c r="Q275" s="2">
        <v>1</v>
      </c>
      <c r="R275" s="2">
        <f t="shared" si="23"/>
        <v>3.5</v>
      </c>
      <c r="S275" s="2" t="str">
        <f t="shared" si="24"/>
        <v>Non Eligible</v>
      </c>
      <c r="T275" s="13" t="s">
        <v>380</v>
      </c>
      <c r="U275" s="42"/>
      <c r="V275" s="42"/>
    </row>
    <row r="276" spans="1:22" x14ac:dyDescent="0.25">
      <c r="A276" s="12" t="s">
        <v>125</v>
      </c>
      <c r="B276" s="2" t="s">
        <v>57</v>
      </c>
      <c r="C276" s="2">
        <v>20</v>
      </c>
      <c r="D276" s="8">
        <v>42064</v>
      </c>
      <c r="E276" s="2" t="s">
        <v>14</v>
      </c>
      <c r="F276" s="2" t="s">
        <v>425</v>
      </c>
      <c r="G276" s="2" t="s">
        <v>22</v>
      </c>
      <c r="H276" s="9">
        <v>3.7232876712328768</v>
      </c>
      <c r="I276" s="9">
        <v>5.7205479452054799</v>
      </c>
      <c r="J276" s="3">
        <v>70000</v>
      </c>
      <c r="K276" s="3">
        <f t="shared" si="20"/>
        <v>0</v>
      </c>
      <c r="L276" s="3">
        <f t="shared" si="21"/>
        <v>3500</v>
      </c>
      <c r="M276" s="3">
        <f t="shared" si="22"/>
        <v>73500</v>
      </c>
      <c r="N276" s="2">
        <v>3</v>
      </c>
      <c r="O276" s="2">
        <v>2</v>
      </c>
      <c r="P276" s="2">
        <v>2</v>
      </c>
      <c r="Q276" s="2">
        <v>3</v>
      </c>
      <c r="R276" s="2">
        <f t="shared" si="23"/>
        <v>2.5</v>
      </c>
      <c r="S276" s="2" t="str">
        <f t="shared" si="24"/>
        <v>Non Eligible</v>
      </c>
      <c r="T276" s="13" t="s">
        <v>377</v>
      </c>
      <c r="U276" s="42"/>
      <c r="V276" s="42"/>
    </row>
    <row r="277" spans="1:22" x14ac:dyDescent="0.25">
      <c r="A277" s="12" t="s">
        <v>314</v>
      </c>
      <c r="B277" s="2" t="s">
        <v>13</v>
      </c>
      <c r="C277" s="2">
        <v>28</v>
      </c>
      <c r="D277" s="8">
        <v>42064</v>
      </c>
      <c r="E277" s="2" t="s">
        <v>14</v>
      </c>
      <c r="F277" s="2" t="s">
        <v>425</v>
      </c>
      <c r="G277" s="5" t="s">
        <v>26</v>
      </c>
      <c r="H277" s="9">
        <v>3.7232876712328768</v>
      </c>
      <c r="I277" s="9">
        <v>7.7205479452054799</v>
      </c>
      <c r="J277" s="3">
        <v>120000</v>
      </c>
      <c r="K277" s="3">
        <f t="shared" si="20"/>
        <v>6000</v>
      </c>
      <c r="L277" s="3">
        <f t="shared" si="21"/>
        <v>6000</v>
      </c>
      <c r="M277" s="3">
        <f t="shared" si="22"/>
        <v>132000</v>
      </c>
      <c r="N277" s="2">
        <v>3</v>
      </c>
      <c r="O277" s="2">
        <v>4</v>
      </c>
      <c r="P277" s="2">
        <v>4</v>
      </c>
      <c r="Q277" s="2">
        <v>4</v>
      </c>
      <c r="R277" s="2">
        <f t="shared" si="23"/>
        <v>3.75</v>
      </c>
      <c r="S277" s="2" t="str">
        <f t="shared" si="24"/>
        <v>Non Eligible</v>
      </c>
      <c r="T277" s="13" t="s">
        <v>377</v>
      </c>
      <c r="U277" s="42"/>
      <c r="V277" s="42"/>
    </row>
    <row r="278" spans="1:22" x14ac:dyDescent="0.25">
      <c r="A278" s="12" t="s">
        <v>291</v>
      </c>
      <c r="B278" s="2" t="s">
        <v>13</v>
      </c>
      <c r="C278" s="2">
        <v>23</v>
      </c>
      <c r="D278" s="8">
        <v>42064</v>
      </c>
      <c r="E278" s="2" t="s">
        <v>14</v>
      </c>
      <c r="F278" s="2" t="s">
        <v>425</v>
      </c>
      <c r="G278" s="5" t="s">
        <v>22</v>
      </c>
      <c r="H278" s="9">
        <v>3.7232876712328768</v>
      </c>
      <c r="I278" s="9">
        <v>4.7205479452054799</v>
      </c>
      <c r="J278" s="3">
        <v>120000</v>
      </c>
      <c r="K278" s="3">
        <f t="shared" si="20"/>
        <v>12000</v>
      </c>
      <c r="L278" s="3">
        <f t="shared" si="21"/>
        <v>6000</v>
      </c>
      <c r="M278" s="3">
        <f t="shared" si="22"/>
        <v>138000</v>
      </c>
      <c r="N278" s="2">
        <v>5</v>
      </c>
      <c r="O278" s="2">
        <v>3</v>
      </c>
      <c r="P278" s="2">
        <v>5</v>
      </c>
      <c r="Q278" s="2">
        <v>3</v>
      </c>
      <c r="R278" s="2">
        <f t="shared" si="23"/>
        <v>4</v>
      </c>
      <c r="S278" s="2" t="str">
        <f t="shared" si="24"/>
        <v>Non Eligible</v>
      </c>
      <c r="T278" s="13" t="s">
        <v>379</v>
      </c>
      <c r="U278" s="42"/>
      <c r="V278" s="42"/>
    </row>
    <row r="279" spans="1:22" x14ac:dyDescent="0.25">
      <c r="A279" s="12" t="s">
        <v>59</v>
      </c>
      <c r="B279" s="2" t="s">
        <v>57</v>
      </c>
      <c r="C279" s="2">
        <v>22</v>
      </c>
      <c r="D279" s="8">
        <v>42064</v>
      </c>
      <c r="E279" s="2" t="s">
        <v>14</v>
      </c>
      <c r="F279" s="2" t="s">
        <v>425</v>
      </c>
      <c r="G279" s="2" t="s">
        <v>22</v>
      </c>
      <c r="H279" s="9">
        <v>3.7232876712328768</v>
      </c>
      <c r="I279" s="9">
        <v>5.7205479452054799</v>
      </c>
      <c r="J279" s="3">
        <v>55000</v>
      </c>
      <c r="K279" s="3">
        <f t="shared" si="20"/>
        <v>5500</v>
      </c>
      <c r="L279" s="3">
        <f t="shared" si="21"/>
        <v>2750</v>
      </c>
      <c r="M279" s="3">
        <f t="shared" si="22"/>
        <v>63250</v>
      </c>
      <c r="N279" s="2">
        <v>4</v>
      </c>
      <c r="O279" s="2">
        <v>3</v>
      </c>
      <c r="P279" s="2">
        <v>5</v>
      </c>
      <c r="Q279" s="2">
        <v>5</v>
      </c>
      <c r="R279" s="2">
        <f t="shared" si="23"/>
        <v>4.25</v>
      </c>
      <c r="S279" s="2" t="str">
        <f t="shared" si="24"/>
        <v>Eligible</v>
      </c>
      <c r="T279" s="13" t="s">
        <v>377</v>
      </c>
      <c r="U279" s="42" t="s">
        <v>432</v>
      </c>
      <c r="V279" s="42"/>
    </row>
    <row r="280" spans="1:22" x14ac:dyDescent="0.25">
      <c r="A280" s="12" t="s">
        <v>45</v>
      </c>
      <c r="B280" s="2" t="s">
        <v>13</v>
      </c>
      <c r="C280" s="2">
        <v>22</v>
      </c>
      <c r="D280" s="8">
        <v>42064</v>
      </c>
      <c r="E280" s="2" t="s">
        <v>14</v>
      </c>
      <c r="F280" s="2" t="s">
        <v>425</v>
      </c>
      <c r="G280" s="2" t="s">
        <v>24</v>
      </c>
      <c r="H280" s="9">
        <v>3.7232876712328768</v>
      </c>
      <c r="I280" s="9">
        <v>4.7205479452054799</v>
      </c>
      <c r="J280" s="3">
        <v>70000</v>
      </c>
      <c r="K280" s="3">
        <f t="shared" si="20"/>
        <v>7000</v>
      </c>
      <c r="L280" s="3">
        <f t="shared" si="21"/>
        <v>3500</v>
      </c>
      <c r="M280" s="3">
        <f t="shared" si="22"/>
        <v>80500</v>
      </c>
      <c r="N280" s="2">
        <v>3</v>
      </c>
      <c r="O280" s="2">
        <v>4</v>
      </c>
      <c r="P280" s="2">
        <v>5</v>
      </c>
      <c r="Q280" s="2">
        <v>4</v>
      </c>
      <c r="R280" s="2">
        <f t="shared" si="23"/>
        <v>4</v>
      </c>
      <c r="S280" s="2" t="str">
        <f t="shared" si="24"/>
        <v>Non Eligible</v>
      </c>
      <c r="T280" s="13" t="s">
        <v>377</v>
      </c>
      <c r="U280" s="42"/>
      <c r="V280" s="42"/>
    </row>
    <row r="281" spans="1:22" x14ac:dyDescent="0.25">
      <c r="A281" s="12" t="s">
        <v>189</v>
      </c>
      <c r="B281" s="2" t="s">
        <v>13</v>
      </c>
      <c r="C281" s="2">
        <v>18</v>
      </c>
      <c r="D281" s="8">
        <v>42064</v>
      </c>
      <c r="E281" s="2" t="s">
        <v>14</v>
      </c>
      <c r="F281" s="2" t="s">
        <v>425</v>
      </c>
      <c r="G281" s="2" t="s">
        <v>16</v>
      </c>
      <c r="H281" s="9">
        <v>3.7232876712328768</v>
      </c>
      <c r="I281" s="9">
        <v>4.7205479452054799</v>
      </c>
      <c r="J281" s="3">
        <v>70000</v>
      </c>
      <c r="K281" s="3">
        <f t="shared" si="20"/>
        <v>0</v>
      </c>
      <c r="L281" s="3">
        <f t="shared" si="21"/>
        <v>3500</v>
      </c>
      <c r="M281" s="3">
        <f t="shared" si="22"/>
        <v>73500</v>
      </c>
      <c r="N281" s="2">
        <v>5</v>
      </c>
      <c r="O281" s="2">
        <v>2</v>
      </c>
      <c r="P281" s="2">
        <v>3</v>
      </c>
      <c r="Q281" s="2">
        <v>3</v>
      </c>
      <c r="R281" s="2">
        <f t="shared" si="23"/>
        <v>3.25</v>
      </c>
      <c r="S281" s="2" t="str">
        <f t="shared" si="24"/>
        <v>Non Eligible</v>
      </c>
      <c r="T281" s="13" t="s">
        <v>379</v>
      </c>
      <c r="U281" s="42"/>
      <c r="V281" s="42"/>
    </row>
    <row r="282" spans="1:22" x14ac:dyDescent="0.25">
      <c r="A282" s="12" t="s">
        <v>234</v>
      </c>
      <c r="B282" s="2" t="s">
        <v>57</v>
      </c>
      <c r="C282" s="2">
        <v>20</v>
      </c>
      <c r="D282" s="8">
        <v>42036</v>
      </c>
      <c r="E282" s="2" t="s">
        <v>14</v>
      </c>
      <c r="F282" s="2" t="s">
        <v>425</v>
      </c>
      <c r="G282" s="2" t="s">
        <v>26</v>
      </c>
      <c r="H282" s="9">
        <v>3.8</v>
      </c>
      <c r="I282" s="9">
        <v>4.7972602739726025</v>
      </c>
      <c r="J282" s="3">
        <v>45000</v>
      </c>
      <c r="K282" s="3">
        <f t="shared" si="20"/>
        <v>2250</v>
      </c>
      <c r="L282" s="3">
        <f t="shared" si="21"/>
        <v>2250</v>
      </c>
      <c r="M282" s="3">
        <f t="shared" si="22"/>
        <v>49500</v>
      </c>
      <c r="N282" s="2">
        <v>3</v>
      </c>
      <c r="O282" s="2">
        <v>4</v>
      </c>
      <c r="P282" s="2">
        <v>3</v>
      </c>
      <c r="Q282" s="2">
        <v>5</v>
      </c>
      <c r="R282" s="2">
        <f t="shared" si="23"/>
        <v>3.75</v>
      </c>
      <c r="S282" s="2" t="str">
        <f t="shared" si="24"/>
        <v>Non Eligible</v>
      </c>
      <c r="T282" s="13" t="s">
        <v>379</v>
      </c>
      <c r="U282" s="42"/>
      <c r="V282" s="42"/>
    </row>
    <row r="283" spans="1:22" x14ac:dyDescent="0.25">
      <c r="A283" s="12" t="s">
        <v>217</v>
      </c>
      <c r="B283" s="2" t="s">
        <v>57</v>
      </c>
      <c r="C283" s="2">
        <v>18</v>
      </c>
      <c r="D283" s="8">
        <v>42036</v>
      </c>
      <c r="E283" s="2" t="s">
        <v>14</v>
      </c>
      <c r="F283" s="2" t="s">
        <v>426</v>
      </c>
      <c r="G283" s="2" t="s">
        <v>23</v>
      </c>
      <c r="H283" s="9">
        <v>3.8</v>
      </c>
      <c r="I283" s="9">
        <v>4.7972602739726025</v>
      </c>
      <c r="J283" s="3">
        <v>65000</v>
      </c>
      <c r="K283" s="3">
        <f t="shared" si="20"/>
        <v>3250</v>
      </c>
      <c r="L283" s="3">
        <f t="shared" si="21"/>
        <v>3250</v>
      </c>
      <c r="M283" s="3">
        <f t="shared" si="22"/>
        <v>71500</v>
      </c>
      <c r="N283" s="2">
        <v>4</v>
      </c>
      <c r="O283" s="2">
        <v>4</v>
      </c>
      <c r="P283" s="2">
        <v>2</v>
      </c>
      <c r="Q283" s="2">
        <v>4</v>
      </c>
      <c r="R283" s="2">
        <f t="shared" si="23"/>
        <v>3.5</v>
      </c>
      <c r="S283" s="2" t="str">
        <f t="shared" si="24"/>
        <v>Non Eligible</v>
      </c>
      <c r="T283" s="13" t="s">
        <v>379</v>
      </c>
      <c r="U283" s="42"/>
      <c r="V283" s="42"/>
    </row>
    <row r="284" spans="1:22" x14ac:dyDescent="0.25">
      <c r="A284" s="12" t="s">
        <v>215</v>
      </c>
      <c r="B284" s="2" t="s">
        <v>57</v>
      </c>
      <c r="C284" s="2">
        <v>20</v>
      </c>
      <c r="D284" s="8">
        <v>42036</v>
      </c>
      <c r="E284" s="2" t="s">
        <v>14</v>
      </c>
      <c r="F284" s="2" t="s">
        <v>425</v>
      </c>
      <c r="G284" s="2" t="s">
        <v>23</v>
      </c>
      <c r="H284" s="9">
        <v>3.8</v>
      </c>
      <c r="I284" s="9">
        <v>4.7972602739726025</v>
      </c>
      <c r="J284" s="3">
        <v>50000</v>
      </c>
      <c r="K284" s="3">
        <f t="shared" si="20"/>
        <v>0</v>
      </c>
      <c r="L284" s="3">
        <f t="shared" si="21"/>
        <v>2500</v>
      </c>
      <c r="M284" s="3">
        <f t="shared" si="22"/>
        <v>52500</v>
      </c>
      <c r="N284" s="2">
        <v>5</v>
      </c>
      <c r="O284" s="2">
        <v>3</v>
      </c>
      <c r="P284" s="2">
        <v>2</v>
      </c>
      <c r="Q284" s="2">
        <v>2</v>
      </c>
      <c r="R284" s="2">
        <f t="shared" si="23"/>
        <v>3</v>
      </c>
      <c r="S284" s="2" t="str">
        <f t="shared" si="24"/>
        <v>Non Eligible</v>
      </c>
      <c r="T284" s="13" t="s">
        <v>379</v>
      </c>
      <c r="U284" s="42"/>
      <c r="V284" s="42"/>
    </row>
    <row r="285" spans="1:22" x14ac:dyDescent="0.25">
      <c r="A285" s="12" t="s">
        <v>230</v>
      </c>
      <c r="B285" s="2" t="s">
        <v>57</v>
      </c>
      <c r="C285" s="2">
        <v>20</v>
      </c>
      <c r="D285" s="8">
        <v>42005</v>
      </c>
      <c r="E285" s="2" t="s">
        <v>14</v>
      </c>
      <c r="F285" s="2" t="s">
        <v>426</v>
      </c>
      <c r="G285" s="2" t="s">
        <v>26</v>
      </c>
      <c r="H285" s="9">
        <v>3.8849315068493149</v>
      </c>
      <c r="I285" s="9">
        <v>4.882191780821918</v>
      </c>
      <c r="J285" s="3">
        <v>70000</v>
      </c>
      <c r="K285" s="3">
        <f t="shared" si="20"/>
        <v>3500</v>
      </c>
      <c r="L285" s="3">
        <f t="shared" si="21"/>
        <v>3500</v>
      </c>
      <c r="M285" s="3">
        <f t="shared" si="22"/>
        <v>77000</v>
      </c>
      <c r="N285" s="2">
        <v>5</v>
      </c>
      <c r="O285" s="2">
        <v>2</v>
      </c>
      <c r="P285" s="2">
        <v>2</v>
      </c>
      <c r="Q285" s="2">
        <v>5</v>
      </c>
      <c r="R285" s="2">
        <f t="shared" si="23"/>
        <v>3.5</v>
      </c>
      <c r="S285" s="2" t="str">
        <f t="shared" si="24"/>
        <v>Non Eligible</v>
      </c>
      <c r="T285" s="13" t="s">
        <v>379</v>
      </c>
      <c r="U285" s="42"/>
      <c r="V285" s="42"/>
    </row>
    <row r="286" spans="1:22" x14ac:dyDescent="0.25">
      <c r="A286" s="12" t="s">
        <v>41</v>
      </c>
      <c r="B286" s="2" t="s">
        <v>13</v>
      </c>
      <c r="C286" s="2">
        <v>20</v>
      </c>
      <c r="D286" s="8">
        <v>42005</v>
      </c>
      <c r="E286" s="2" t="s">
        <v>14</v>
      </c>
      <c r="F286" s="2" t="s">
        <v>426</v>
      </c>
      <c r="G286" s="2" t="s">
        <v>24</v>
      </c>
      <c r="H286" s="9">
        <v>3.8849315068493149</v>
      </c>
      <c r="I286" s="9">
        <v>6.882191780821918</v>
      </c>
      <c r="J286" s="3">
        <v>65000</v>
      </c>
      <c r="K286" s="3">
        <f t="shared" si="20"/>
        <v>0</v>
      </c>
      <c r="L286" s="3">
        <f t="shared" si="21"/>
        <v>3250</v>
      </c>
      <c r="M286" s="3">
        <f t="shared" si="22"/>
        <v>68250</v>
      </c>
      <c r="N286" s="2">
        <v>3</v>
      </c>
      <c r="O286" s="2">
        <v>2</v>
      </c>
      <c r="P286" s="2">
        <v>1</v>
      </c>
      <c r="Q286" s="2">
        <v>4</v>
      </c>
      <c r="R286" s="2">
        <f t="shared" si="23"/>
        <v>2.5</v>
      </c>
      <c r="S286" s="2" t="str">
        <f t="shared" si="24"/>
        <v>Non Eligible</v>
      </c>
      <c r="T286" s="13" t="s">
        <v>379</v>
      </c>
      <c r="U286" s="42"/>
      <c r="V286" s="42"/>
    </row>
    <row r="287" spans="1:22" x14ac:dyDescent="0.25">
      <c r="A287" s="12" t="s">
        <v>186</v>
      </c>
      <c r="B287" s="2" t="s">
        <v>13</v>
      </c>
      <c r="C287" s="2">
        <v>18</v>
      </c>
      <c r="D287" s="8">
        <v>42005</v>
      </c>
      <c r="E287" s="2" t="s">
        <v>14</v>
      </c>
      <c r="F287" s="2" t="s">
        <v>425</v>
      </c>
      <c r="G287" s="2" t="s">
        <v>16</v>
      </c>
      <c r="H287" s="9">
        <v>3.8849315068493149</v>
      </c>
      <c r="I287" s="9">
        <v>4.882191780821918</v>
      </c>
      <c r="J287" s="3">
        <v>40000</v>
      </c>
      <c r="K287" s="3">
        <f t="shared" si="20"/>
        <v>0</v>
      </c>
      <c r="L287" s="3">
        <f t="shared" si="21"/>
        <v>2000</v>
      </c>
      <c r="M287" s="3">
        <f t="shared" si="22"/>
        <v>42000</v>
      </c>
      <c r="N287" s="2">
        <v>5</v>
      </c>
      <c r="O287" s="2">
        <v>1</v>
      </c>
      <c r="P287" s="2">
        <v>2</v>
      </c>
      <c r="Q287" s="2">
        <v>5</v>
      </c>
      <c r="R287" s="2">
        <f t="shared" si="23"/>
        <v>3.25</v>
      </c>
      <c r="S287" s="2" t="str">
        <f t="shared" si="24"/>
        <v>Non Eligible</v>
      </c>
      <c r="T287" s="13" t="s">
        <v>379</v>
      </c>
      <c r="U287" s="42"/>
      <c r="V287" s="42"/>
    </row>
    <row r="288" spans="1:22" x14ac:dyDescent="0.25">
      <c r="A288" s="12" t="s">
        <v>128</v>
      </c>
      <c r="B288" s="2" t="s">
        <v>57</v>
      </c>
      <c r="C288" s="2">
        <v>18</v>
      </c>
      <c r="D288" s="8">
        <v>42005</v>
      </c>
      <c r="E288" s="2" t="s">
        <v>14</v>
      </c>
      <c r="F288" s="2" t="s">
        <v>425</v>
      </c>
      <c r="G288" s="2" t="s">
        <v>22</v>
      </c>
      <c r="H288" s="9">
        <v>3.8849315068493149</v>
      </c>
      <c r="I288" s="9">
        <v>5.882191780821918</v>
      </c>
      <c r="J288" s="3">
        <v>45000</v>
      </c>
      <c r="K288" s="3">
        <f t="shared" si="20"/>
        <v>4500</v>
      </c>
      <c r="L288" s="3">
        <f t="shared" si="21"/>
        <v>2250</v>
      </c>
      <c r="M288" s="3">
        <f t="shared" si="22"/>
        <v>51750</v>
      </c>
      <c r="N288" s="2">
        <v>5</v>
      </c>
      <c r="O288" s="2">
        <v>4</v>
      </c>
      <c r="P288" s="2">
        <v>3</v>
      </c>
      <c r="Q288" s="2">
        <v>5</v>
      </c>
      <c r="R288" s="2">
        <f t="shared" si="23"/>
        <v>4.25</v>
      </c>
      <c r="S288" s="2" t="str">
        <f t="shared" si="24"/>
        <v>Eligible</v>
      </c>
      <c r="T288" s="13" t="s">
        <v>379</v>
      </c>
      <c r="U288" s="42"/>
      <c r="V288" s="42"/>
    </row>
    <row r="289" spans="1:22" x14ac:dyDescent="0.25">
      <c r="A289" s="12" t="s">
        <v>323</v>
      </c>
      <c r="B289" s="2" t="s">
        <v>13</v>
      </c>
      <c r="C289" s="2">
        <v>28</v>
      </c>
      <c r="D289" s="8">
        <v>42005</v>
      </c>
      <c r="E289" s="2" t="s">
        <v>14</v>
      </c>
      <c r="F289" s="2" t="s">
        <v>425</v>
      </c>
      <c r="G289" s="5" t="s">
        <v>19</v>
      </c>
      <c r="H289" s="9">
        <v>3.8849315068493149</v>
      </c>
      <c r="I289" s="9">
        <v>6.882191780821918</v>
      </c>
      <c r="J289" s="3">
        <v>120000</v>
      </c>
      <c r="K289" s="3">
        <f t="shared" si="20"/>
        <v>6000</v>
      </c>
      <c r="L289" s="3">
        <f t="shared" si="21"/>
        <v>6000</v>
      </c>
      <c r="M289" s="3">
        <f t="shared" si="22"/>
        <v>132000</v>
      </c>
      <c r="N289" s="2">
        <v>4</v>
      </c>
      <c r="O289" s="2">
        <v>3</v>
      </c>
      <c r="P289" s="2">
        <v>4</v>
      </c>
      <c r="Q289" s="2">
        <v>3</v>
      </c>
      <c r="R289" s="2">
        <f t="shared" si="23"/>
        <v>3.5</v>
      </c>
      <c r="S289" s="2" t="str">
        <f t="shared" si="24"/>
        <v>Non Eligible</v>
      </c>
      <c r="T289" s="13" t="s">
        <v>377</v>
      </c>
      <c r="U289" s="42"/>
      <c r="V289" s="42"/>
    </row>
    <row r="290" spans="1:22" x14ac:dyDescent="0.25">
      <c r="A290" s="12" t="s">
        <v>336</v>
      </c>
      <c r="B290" s="2" t="s">
        <v>13</v>
      </c>
      <c r="C290" s="2">
        <v>33</v>
      </c>
      <c r="D290" s="8">
        <v>42005</v>
      </c>
      <c r="E290" s="2" t="s">
        <v>14</v>
      </c>
      <c r="F290" s="2" t="s">
        <v>426</v>
      </c>
      <c r="G290" s="5" t="s">
        <v>22</v>
      </c>
      <c r="H290" s="9">
        <v>3.8849315068493149</v>
      </c>
      <c r="I290" s="9">
        <v>7.882191780821918</v>
      </c>
      <c r="J290" s="3">
        <v>140000</v>
      </c>
      <c r="K290" s="3">
        <f t="shared" si="20"/>
        <v>0</v>
      </c>
      <c r="L290" s="3">
        <f t="shared" si="21"/>
        <v>7000</v>
      </c>
      <c r="M290" s="3">
        <f t="shared" si="22"/>
        <v>147000</v>
      </c>
      <c r="N290" s="2">
        <v>4</v>
      </c>
      <c r="O290" s="2">
        <v>4</v>
      </c>
      <c r="P290" s="2">
        <v>2</v>
      </c>
      <c r="Q290" s="2">
        <v>2</v>
      </c>
      <c r="R290" s="2">
        <f t="shared" si="23"/>
        <v>3</v>
      </c>
      <c r="S290" s="2" t="str">
        <f t="shared" si="24"/>
        <v>Non Eligible</v>
      </c>
      <c r="T290" s="13" t="s">
        <v>378</v>
      </c>
      <c r="U290" s="42"/>
      <c r="V290" s="42"/>
    </row>
    <row r="291" spans="1:22" x14ac:dyDescent="0.25">
      <c r="A291" s="12" t="s">
        <v>133</v>
      </c>
      <c r="B291" s="2" t="s">
        <v>57</v>
      </c>
      <c r="C291" s="2">
        <v>22</v>
      </c>
      <c r="D291" s="8">
        <v>41974</v>
      </c>
      <c r="E291" s="2" t="s">
        <v>14</v>
      </c>
      <c r="F291" s="2" t="s">
        <v>425</v>
      </c>
      <c r="G291" s="2" t="s">
        <v>22</v>
      </c>
      <c r="H291" s="9">
        <v>3.9698630136986299</v>
      </c>
      <c r="I291" s="9">
        <v>5.9671232876712335</v>
      </c>
      <c r="J291" s="3">
        <v>55000</v>
      </c>
      <c r="K291" s="3">
        <f t="shared" si="20"/>
        <v>0</v>
      </c>
      <c r="L291" s="3">
        <f t="shared" si="21"/>
        <v>2750</v>
      </c>
      <c r="M291" s="3">
        <f t="shared" si="22"/>
        <v>57750</v>
      </c>
      <c r="N291" s="2">
        <v>3</v>
      </c>
      <c r="O291" s="2">
        <v>3</v>
      </c>
      <c r="P291" s="2">
        <v>1</v>
      </c>
      <c r="Q291" s="2">
        <v>1</v>
      </c>
      <c r="R291" s="2">
        <f t="shared" si="23"/>
        <v>2</v>
      </c>
      <c r="S291" s="2" t="str">
        <f t="shared" si="24"/>
        <v>Non Eligible</v>
      </c>
      <c r="T291" s="13" t="s">
        <v>377</v>
      </c>
      <c r="U291" s="42" t="s">
        <v>432</v>
      </c>
      <c r="V291" s="42"/>
    </row>
    <row r="292" spans="1:22" x14ac:dyDescent="0.25">
      <c r="A292" s="12" t="s">
        <v>97</v>
      </c>
      <c r="B292" s="2" t="s">
        <v>57</v>
      </c>
      <c r="C292" s="2">
        <v>22</v>
      </c>
      <c r="D292" s="8">
        <v>41974</v>
      </c>
      <c r="E292" s="2" t="s">
        <v>14</v>
      </c>
      <c r="F292" s="2" t="s">
        <v>426</v>
      </c>
      <c r="G292" s="2" t="s">
        <v>22</v>
      </c>
      <c r="H292" s="9">
        <v>3.9698630136986299</v>
      </c>
      <c r="I292" s="9">
        <v>5.9671232876712335</v>
      </c>
      <c r="J292" s="3">
        <v>60000</v>
      </c>
      <c r="K292" s="3">
        <f t="shared" si="20"/>
        <v>0</v>
      </c>
      <c r="L292" s="3">
        <f t="shared" si="21"/>
        <v>3000</v>
      </c>
      <c r="M292" s="3">
        <f t="shared" si="22"/>
        <v>63000</v>
      </c>
      <c r="N292" s="2">
        <v>3</v>
      </c>
      <c r="O292" s="2">
        <v>3</v>
      </c>
      <c r="P292" s="2">
        <v>2</v>
      </c>
      <c r="Q292" s="2">
        <v>1</v>
      </c>
      <c r="R292" s="2">
        <f t="shared" si="23"/>
        <v>2.25</v>
      </c>
      <c r="S292" s="2" t="str">
        <f t="shared" si="24"/>
        <v>Non Eligible</v>
      </c>
      <c r="T292" s="13" t="s">
        <v>377</v>
      </c>
      <c r="U292" s="42"/>
      <c r="V292" s="42"/>
    </row>
    <row r="293" spans="1:22" x14ac:dyDescent="0.25">
      <c r="A293" s="12" t="s">
        <v>96</v>
      </c>
      <c r="B293" s="2" t="s">
        <v>57</v>
      </c>
      <c r="C293" s="2">
        <v>20</v>
      </c>
      <c r="D293" s="8">
        <v>41974</v>
      </c>
      <c r="E293" s="2" t="s">
        <v>14</v>
      </c>
      <c r="F293" s="2" t="s">
        <v>425</v>
      </c>
      <c r="G293" s="2" t="s">
        <v>22</v>
      </c>
      <c r="H293" s="9">
        <v>3.9698630136986299</v>
      </c>
      <c r="I293" s="9">
        <v>5.9671232876712335</v>
      </c>
      <c r="J293" s="3">
        <v>60000</v>
      </c>
      <c r="K293" s="3">
        <f t="shared" si="20"/>
        <v>0</v>
      </c>
      <c r="L293" s="3">
        <f t="shared" si="21"/>
        <v>3000</v>
      </c>
      <c r="M293" s="3">
        <f t="shared" si="22"/>
        <v>63000</v>
      </c>
      <c r="N293" s="2">
        <v>5</v>
      </c>
      <c r="O293" s="2">
        <v>3</v>
      </c>
      <c r="P293" s="2">
        <v>2</v>
      </c>
      <c r="Q293" s="2">
        <v>2</v>
      </c>
      <c r="R293" s="2">
        <f t="shared" si="23"/>
        <v>3</v>
      </c>
      <c r="S293" s="2" t="str">
        <f t="shared" si="24"/>
        <v>Non Eligible</v>
      </c>
      <c r="T293" s="13" t="s">
        <v>379</v>
      </c>
      <c r="U293" s="42"/>
      <c r="V293" s="42"/>
    </row>
    <row r="294" spans="1:22" x14ac:dyDescent="0.25">
      <c r="A294" s="12" t="s">
        <v>79</v>
      </c>
      <c r="B294" s="2" t="s">
        <v>57</v>
      </c>
      <c r="C294" s="2">
        <v>22</v>
      </c>
      <c r="D294" s="8">
        <v>41974</v>
      </c>
      <c r="E294" s="2" t="s">
        <v>105</v>
      </c>
      <c r="F294" s="2" t="s">
        <v>425</v>
      </c>
      <c r="G294" s="2" t="s">
        <v>22</v>
      </c>
      <c r="H294" s="9">
        <v>3.9698630136986299</v>
      </c>
      <c r="I294" s="9">
        <v>6.9671232876712335</v>
      </c>
      <c r="J294" s="3">
        <v>45000</v>
      </c>
      <c r="K294" s="3">
        <f t="shared" si="20"/>
        <v>0</v>
      </c>
      <c r="L294" s="3">
        <f t="shared" si="21"/>
        <v>2250</v>
      </c>
      <c r="M294" s="3">
        <f t="shared" si="22"/>
        <v>47250</v>
      </c>
      <c r="N294" s="2">
        <v>3</v>
      </c>
      <c r="O294" s="2">
        <v>3</v>
      </c>
      <c r="P294" s="2">
        <v>1</v>
      </c>
      <c r="Q294" s="2">
        <v>5</v>
      </c>
      <c r="R294" s="2">
        <f t="shared" si="23"/>
        <v>3</v>
      </c>
      <c r="S294" s="2" t="str">
        <f t="shared" si="24"/>
        <v>Non Eligible</v>
      </c>
      <c r="T294" s="13" t="s">
        <v>377</v>
      </c>
      <c r="U294" s="42"/>
      <c r="V294" s="42" t="s">
        <v>432</v>
      </c>
    </row>
    <row r="295" spans="1:22" x14ac:dyDescent="0.25">
      <c r="A295" s="12" t="s">
        <v>254</v>
      </c>
      <c r="B295" s="2" t="s">
        <v>57</v>
      </c>
      <c r="C295" s="2">
        <v>21</v>
      </c>
      <c r="D295" s="8">
        <v>41974</v>
      </c>
      <c r="E295" s="2" t="s">
        <v>14</v>
      </c>
      <c r="F295" s="2" t="s">
        <v>425</v>
      </c>
      <c r="G295" s="2" t="s">
        <v>18</v>
      </c>
      <c r="H295" s="9">
        <v>3.9698630136986299</v>
      </c>
      <c r="I295" s="9">
        <v>5.9671232876712335</v>
      </c>
      <c r="J295" s="3">
        <v>40000</v>
      </c>
      <c r="K295" s="3">
        <f t="shared" si="20"/>
        <v>0</v>
      </c>
      <c r="L295" s="3">
        <f t="shared" si="21"/>
        <v>2000</v>
      </c>
      <c r="M295" s="3">
        <f t="shared" si="22"/>
        <v>42000</v>
      </c>
      <c r="N295" s="2">
        <v>3</v>
      </c>
      <c r="O295" s="2">
        <v>2</v>
      </c>
      <c r="P295" s="2">
        <v>3</v>
      </c>
      <c r="Q295" s="2">
        <v>5</v>
      </c>
      <c r="R295" s="2">
        <f t="shared" si="23"/>
        <v>3.25</v>
      </c>
      <c r="S295" s="2" t="str">
        <f t="shared" si="24"/>
        <v>Non Eligible</v>
      </c>
      <c r="T295" s="13" t="s">
        <v>379</v>
      </c>
      <c r="U295" s="42"/>
      <c r="V295" s="42"/>
    </row>
    <row r="296" spans="1:22" x14ac:dyDescent="0.25">
      <c r="A296" s="12" t="s">
        <v>268</v>
      </c>
      <c r="B296" s="2" t="s">
        <v>57</v>
      </c>
      <c r="C296" s="2">
        <v>19</v>
      </c>
      <c r="D296" s="8">
        <v>41974</v>
      </c>
      <c r="E296" s="2" t="s">
        <v>14</v>
      </c>
      <c r="F296" s="2" t="s">
        <v>425</v>
      </c>
      <c r="G296" s="2" t="s">
        <v>19</v>
      </c>
      <c r="H296" s="9">
        <v>3.9698630136986299</v>
      </c>
      <c r="I296" s="9">
        <v>5.9671232876712335</v>
      </c>
      <c r="J296" s="3">
        <v>70000</v>
      </c>
      <c r="K296" s="3">
        <f t="shared" si="20"/>
        <v>0</v>
      </c>
      <c r="L296" s="3">
        <f t="shared" si="21"/>
        <v>3500</v>
      </c>
      <c r="M296" s="3">
        <f t="shared" si="22"/>
        <v>73500</v>
      </c>
      <c r="N296" s="2">
        <v>3</v>
      </c>
      <c r="O296" s="2">
        <v>3</v>
      </c>
      <c r="P296" s="2">
        <v>1</v>
      </c>
      <c r="Q296" s="2">
        <v>5</v>
      </c>
      <c r="R296" s="2">
        <f t="shared" si="23"/>
        <v>3</v>
      </c>
      <c r="S296" s="2" t="str">
        <f t="shared" si="24"/>
        <v>Non Eligible</v>
      </c>
      <c r="T296" s="13" t="s">
        <v>378</v>
      </c>
      <c r="U296" s="42"/>
      <c r="V296" s="42"/>
    </row>
    <row r="297" spans="1:22" x14ac:dyDescent="0.25">
      <c r="A297" s="12" t="s">
        <v>50</v>
      </c>
      <c r="B297" s="2" t="s">
        <v>13</v>
      </c>
      <c r="C297" s="2">
        <v>18</v>
      </c>
      <c r="D297" s="8">
        <v>41974</v>
      </c>
      <c r="E297" s="2" t="s">
        <v>14</v>
      </c>
      <c r="F297" s="2" t="s">
        <v>425</v>
      </c>
      <c r="G297" s="2" t="s">
        <v>22</v>
      </c>
      <c r="H297" s="9">
        <v>3.9698630136986299</v>
      </c>
      <c r="I297" s="9">
        <v>5.9671232876712335</v>
      </c>
      <c r="J297" s="3">
        <v>45000</v>
      </c>
      <c r="K297" s="3">
        <f t="shared" si="20"/>
        <v>0</v>
      </c>
      <c r="L297" s="3">
        <f t="shared" si="21"/>
        <v>2250</v>
      </c>
      <c r="M297" s="3">
        <f t="shared" si="22"/>
        <v>47250</v>
      </c>
      <c r="N297" s="2">
        <v>3</v>
      </c>
      <c r="O297" s="2">
        <v>3</v>
      </c>
      <c r="P297" s="2">
        <v>3</v>
      </c>
      <c r="Q297" s="2">
        <v>4</v>
      </c>
      <c r="R297" s="2">
        <f t="shared" si="23"/>
        <v>3.25</v>
      </c>
      <c r="S297" s="2" t="str">
        <f t="shared" si="24"/>
        <v>Non Eligible</v>
      </c>
      <c r="T297" s="13" t="s">
        <v>378</v>
      </c>
      <c r="U297" s="42"/>
      <c r="V297" s="42"/>
    </row>
    <row r="298" spans="1:22" x14ac:dyDescent="0.25">
      <c r="A298" s="12" t="s">
        <v>71</v>
      </c>
      <c r="B298" s="2" t="s">
        <v>57</v>
      </c>
      <c r="C298" s="2">
        <v>20</v>
      </c>
      <c r="D298" s="8">
        <v>41974</v>
      </c>
      <c r="E298" s="2" t="s">
        <v>14</v>
      </c>
      <c r="F298" s="2" t="s">
        <v>425</v>
      </c>
      <c r="G298" s="2" t="s">
        <v>22</v>
      </c>
      <c r="H298" s="9">
        <v>3.9698630136986299</v>
      </c>
      <c r="I298" s="9">
        <v>6.9671232876712335</v>
      </c>
      <c r="J298" s="3">
        <v>45000</v>
      </c>
      <c r="K298" s="3">
        <f t="shared" si="20"/>
        <v>0</v>
      </c>
      <c r="L298" s="3">
        <f t="shared" si="21"/>
        <v>2250</v>
      </c>
      <c r="M298" s="3">
        <f t="shared" si="22"/>
        <v>47250</v>
      </c>
      <c r="N298" s="2">
        <v>5</v>
      </c>
      <c r="O298" s="2">
        <v>2</v>
      </c>
      <c r="P298" s="2">
        <v>2</v>
      </c>
      <c r="Q298" s="2">
        <v>3</v>
      </c>
      <c r="R298" s="2">
        <f t="shared" si="23"/>
        <v>3</v>
      </c>
      <c r="S298" s="2" t="str">
        <f t="shared" si="24"/>
        <v>Non Eligible</v>
      </c>
      <c r="T298" s="13" t="s">
        <v>377</v>
      </c>
      <c r="U298" s="42"/>
      <c r="V298" s="42"/>
    </row>
    <row r="299" spans="1:22" x14ac:dyDescent="0.25">
      <c r="A299" s="12" t="s">
        <v>355</v>
      </c>
      <c r="B299" s="2" t="s">
        <v>13</v>
      </c>
      <c r="C299" s="2">
        <v>31</v>
      </c>
      <c r="D299" s="8">
        <v>41974</v>
      </c>
      <c r="E299" s="2" t="s">
        <v>14</v>
      </c>
      <c r="F299" s="2" t="s">
        <v>425</v>
      </c>
      <c r="G299" s="5" t="s">
        <v>15</v>
      </c>
      <c r="H299" s="9">
        <v>3.9698630136986299</v>
      </c>
      <c r="I299" s="9">
        <v>8.9671232876712335</v>
      </c>
      <c r="J299" s="3">
        <v>180000</v>
      </c>
      <c r="K299" s="3">
        <f t="shared" si="20"/>
        <v>0</v>
      </c>
      <c r="L299" s="3">
        <f t="shared" si="21"/>
        <v>9000</v>
      </c>
      <c r="M299" s="3">
        <f t="shared" si="22"/>
        <v>189000</v>
      </c>
      <c r="N299" s="2">
        <v>2</v>
      </c>
      <c r="O299" s="2">
        <v>4</v>
      </c>
      <c r="P299" s="2">
        <v>4</v>
      </c>
      <c r="Q299" s="2">
        <v>2</v>
      </c>
      <c r="R299" s="2">
        <f t="shared" si="23"/>
        <v>3</v>
      </c>
      <c r="S299" s="2" t="str">
        <f t="shared" si="24"/>
        <v>Non Eligible</v>
      </c>
      <c r="T299" s="13" t="s">
        <v>379</v>
      </c>
      <c r="U299" s="42"/>
      <c r="V299" s="42"/>
    </row>
    <row r="300" spans="1:22" x14ac:dyDescent="0.25">
      <c r="A300" s="12" t="s">
        <v>192</v>
      </c>
      <c r="B300" s="2" t="s">
        <v>57</v>
      </c>
      <c r="C300" s="2">
        <v>22</v>
      </c>
      <c r="D300" s="8">
        <v>41944</v>
      </c>
      <c r="E300" s="2" t="s">
        <v>14</v>
      </c>
      <c r="F300" s="2" t="s">
        <v>425</v>
      </c>
      <c r="G300" s="2" t="s">
        <v>15</v>
      </c>
      <c r="H300" s="9">
        <v>4.0520547945205481</v>
      </c>
      <c r="I300" s="9">
        <v>6.0493150684931507</v>
      </c>
      <c r="J300" s="3">
        <v>55000</v>
      </c>
      <c r="K300" s="3">
        <f t="shared" si="20"/>
        <v>0</v>
      </c>
      <c r="L300" s="3">
        <f t="shared" si="21"/>
        <v>2750</v>
      </c>
      <c r="M300" s="3">
        <f t="shared" si="22"/>
        <v>57750</v>
      </c>
      <c r="N300" s="2">
        <v>3</v>
      </c>
      <c r="O300" s="2">
        <v>3</v>
      </c>
      <c r="P300" s="2">
        <v>2</v>
      </c>
      <c r="Q300" s="2">
        <v>4</v>
      </c>
      <c r="R300" s="2">
        <f t="shared" si="23"/>
        <v>3</v>
      </c>
      <c r="S300" s="2" t="str">
        <f t="shared" si="24"/>
        <v>Non Eligible</v>
      </c>
      <c r="T300" s="13" t="s">
        <v>379</v>
      </c>
      <c r="U300" s="42"/>
      <c r="V300" s="42"/>
    </row>
    <row r="301" spans="1:22" x14ac:dyDescent="0.25">
      <c r="A301" s="12" t="s">
        <v>276</v>
      </c>
      <c r="B301" s="2" t="s">
        <v>57</v>
      </c>
      <c r="C301" s="2">
        <v>29</v>
      </c>
      <c r="D301" s="8">
        <v>41944</v>
      </c>
      <c r="E301" s="2" t="s">
        <v>14</v>
      </c>
      <c r="F301" s="2" t="s">
        <v>425</v>
      </c>
      <c r="G301" s="5" t="s">
        <v>16</v>
      </c>
      <c r="H301" s="9">
        <v>4.0520547945205481</v>
      </c>
      <c r="I301" s="9">
        <v>8.0493150684931507</v>
      </c>
      <c r="J301" s="3">
        <v>80000</v>
      </c>
      <c r="K301" s="3">
        <f t="shared" si="20"/>
        <v>0</v>
      </c>
      <c r="L301" s="3">
        <f t="shared" si="21"/>
        <v>4000</v>
      </c>
      <c r="M301" s="3">
        <f t="shared" si="22"/>
        <v>84000</v>
      </c>
      <c r="N301" s="2">
        <v>3</v>
      </c>
      <c r="O301" s="2">
        <v>3</v>
      </c>
      <c r="P301" s="2">
        <v>1</v>
      </c>
      <c r="Q301" s="2">
        <v>2</v>
      </c>
      <c r="R301" s="2">
        <f t="shared" si="23"/>
        <v>2.25</v>
      </c>
      <c r="S301" s="2" t="str">
        <f t="shared" si="24"/>
        <v>Non Eligible</v>
      </c>
      <c r="T301" s="13" t="s">
        <v>379</v>
      </c>
      <c r="U301" s="42"/>
      <c r="V301" s="42"/>
    </row>
    <row r="302" spans="1:22" x14ac:dyDescent="0.25">
      <c r="A302" s="12" t="s">
        <v>322</v>
      </c>
      <c r="B302" s="2" t="s">
        <v>13</v>
      </c>
      <c r="C302" s="2">
        <v>29</v>
      </c>
      <c r="D302" s="8">
        <v>41944</v>
      </c>
      <c r="E302" s="2" t="s">
        <v>14</v>
      </c>
      <c r="F302" s="2" t="s">
        <v>426</v>
      </c>
      <c r="G302" s="5" t="s">
        <v>19</v>
      </c>
      <c r="H302" s="9">
        <v>4.0520547945205481</v>
      </c>
      <c r="I302" s="9">
        <v>6.0493150684931507</v>
      </c>
      <c r="J302" s="3">
        <v>110000</v>
      </c>
      <c r="K302" s="3">
        <f t="shared" si="20"/>
        <v>0</v>
      </c>
      <c r="L302" s="3">
        <f t="shared" si="21"/>
        <v>5500</v>
      </c>
      <c r="M302" s="3">
        <f t="shared" si="22"/>
        <v>115500</v>
      </c>
      <c r="N302" s="2">
        <v>3</v>
      </c>
      <c r="O302" s="2">
        <v>4</v>
      </c>
      <c r="P302" s="2">
        <v>2</v>
      </c>
      <c r="Q302" s="2">
        <v>2</v>
      </c>
      <c r="R302" s="2">
        <f t="shared" si="23"/>
        <v>2.75</v>
      </c>
      <c r="S302" s="2" t="str">
        <f t="shared" si="24"/>
        <v>Non Eligible</v>
      </c>
      <c r="T302" s="13" t="s">
        <v>377</v>
      </c>
      <c r="U302" s="42" t="s">
        <v>432</v>
      </c>
      <c r="V302" s="42"/>
    </row>
    <row r="303" spans="1:22" x14ac:dyDescent="0.25">
      <c r="A303" s="12" t="s">
        <v>179</v>
      </c>
      <c r="B303" s="2" t="s">
        <v>13</v>
      </c>
      <c r="C303" s="2">
        <v>37</v>
      </c>
      <c r="D303" s="8">
        <v>41944</v>
      </c>
      <c r="E303" s="2" t="s">
        <v>14</v>
      </c>
      <c r="F303" s="2" t="s">
        <v>425</v>
      </c>
      <c r="G303" s="5" t="s">
        <v>22</v>
      </c>
      <c r="H303" s="9">
        <v>4.0520547945205481</v>
      </c>
      <c r="I303" s="9">
        <v>12.049315068493151</v>
      </c>
      <c r="J303" s="3">
        <v>250000</v>
      </c>
      <c r="K303" s="3">
        <f t="shared" si="20"/>
        <v>0</v>
      </c>
      <c r="L303" s="3">
        <f t="shared" si="21"/>
        <v>12500</v>
      </c>
      <c r="M303" s="3">
        <f t="shared" si="22"/>
        <v>262500</v>
      </c>
      <c r="N303" s="2">
        <v>3</v>
      </c>
      <c r="O303" s="2">
        <v>2</v>
      </c>
      <c r="P303" s="2">
        <v>2</v>
      </c>
      <c r="Q303" s="2">
        <v>2</v>
      </c>
      <c r="R303" s="2">
        <f t="shared" si="23"/>
        <v>2.25</v>
      </c>
      <c r="S303" s="2" t="str">
        <f t="shared" si="24"/>
        <v>Non Eligible</v>
      </c>
      <c r="T303" s="13" t="s">
        <v>377</v>
      </c>
      <c r="U303" s="42"/>
      <c r="V303" s="42"/>
    </row>
    <row r="304" spans="1:22" x14ac:dyDescent="0.25">
      <c r="A304" s="12" t="s">
        <v>311</v>
      </c>
      <c r="B304" s="2" t="s">
        <v>13</v>
      </c>
      <c r="C304" s="2">
        <v>29</v>
      </c>
      <c r="D304" s="8">
        <v>41944</v>
      </c>
      <c r="E304" s="2" t="s">
        <v>14</v>
      </c>
      <c r="F304" s="2" t="s">
        <v>426</v>
      </c>
      <c r="G304" s="5" t="s">
        <v>15</v>
      </c>
      <c r="H304" s="9">
        <v>4.0520547945205481</v>
      </c>
      <c r="I304" s="9">
        <v>8.0493150684931507</v>
      </c>
      <c r="J304" s="3">
        <v>110000</v>
      </c>
      <c r="K304" s="3">
        <f t="shared" si="20"/>
        <v>0</v>
      </c>
      <c r="L304" s="3">
        <f t="shared" si="21"/>
        <v>5500</v>
      </c>
      <c r="M304" s="3">
        <f t="shared" si="22"/>
        <v>115500</v>
      </c>
      <c r="N304" s="2">
        <v>3</v>
      </c>
      <c r="O304" s="2">
        <v>3</v>
      </c>
      <c r="P304" s="2">
        <v>2</v>
      </c>
      <c r="Q304" s="2">
        <v>4</v>
      </c>
      <c r="R304" s="2">
        <f t="shared" si="23"/>
        <v>3</v>
      </c>
      <c r="S304" s="2" t="str">
        <f t="shared" si="24"/>
        <v>Non Eligible</v>
      </c>
      <c r="T304" s="13" t="s">
        <v>380</v>
      </c>
      <c r="U304" s="42"/>
      <c r="V304" s="42"/>
    </row>
    <row r="305" spans="1:22" x14ac:dyDescent="0.25">
      <c r="A305" s="12" t="s">
        <v>279</v>
      </c>
      <c r="B305" s="2" t="s">
        <v>57</v>
      </c>
      <c r="C305" s="2">
        <v>23</v>
      </c>
      <c r="D305" s="8">
        <v>41913</v>
      </c>
      <c r="E305" s="2" t="s">
        <v>14</v>
      </c>
      <c r="F305" s="2" t="s">
        <v>426</v>
      </c>
      <c r="G305" s="5" t="s">
        <v>25</v>
      </c>
      <c r="H305" s="9">
        <v>4.1369863013698627</v>
      </c>
      <c r="I305" s="9">
        <v>6.1342465753424653</v>
      </c>
      <c r="J305" s="3">
        <v>100000</v>
      </c>
      <c r="K305" s="3">
        <f t="shared" si="20"/>
        <v>0</v>
      </c>
      <c r="L305" s="3">
        <f t="shared" si="21"/>
        <v>5000</v>
      </c>
      <c r="M305" s="3">
        <f t="shared" si="22"/>
        <v>105000</v>
      </c>
      <c r="N305" s="2">
        <v>3</v>
      </c>
      <c r="O305" s="2">
        <v>3</v>
      </c>
      <c r="P305" s="2">
        <v>1</v>
      </c>
      <c r="Q305" s="2">
        <v>1</v>
      </c>
      <c r="R305" s="2">
        <f t="shared" si="23"/>
        <v>2</v>
      </c>
      <c r="S305" s="2" t="str">
        <f t="shared" si="24"/>
        <v>Non Eligible</v>
      </c>
      <c r="T305" s="13" t="s">
        <v>379</v>
      </c>
      <c r="U305" s="42"/>
      <c r="V305" s="42"/>
    </row>
    <row r="306" spans="1:22" x14ac:dyDescent="0.25">
      <c r="A306" s="12" t="s">
        <v>362</v>
      </c>
      <c r="B306" s="2" t="s">
        <v>13</v>
      </c>
      <c r="C306" s="2">
        <v>32</v>
      </c>
      <c r="D306" s="8">
        <v>41913</v>
      </c>
      <c r="E306" s="2" t="s">
        <v>14</v>
      </c>
      <c r="F306" s="2" t="s">
        <v>426</v>
      </c>
      <c r="G306" s="5" t="s">
        <v>19</v>
      </c>
      <c r="H306" s="9">
        <v>4.1369863013698627</v>
      </c>
      <c r="I306" s="9">
        <v>10.134246575342466</v>
      </c>
      <c r="J306" s="3">
        <v>200000</v>
      </c>
      <c r="K306" s="3">
        <f t="shared" si="20"/>
        <v>10000</v>
      </c>
      <c r="L306" s="3">
        <f t="shared" si="21"/>
        <v>10000</v>
      </c>
      <c r="M306" s="3">
        <f t="shared" si="22"/>
        <v>220000</v>
      </c>
      <c r="N306" s="2">
        <v>3</v>
      </c>
      <c r="O306" s="2">
        <v>4</v>
      </c>
      <c r="P306" s="2">
        <v>3</v>
      </c>
      <c r="Q306" s="2">
        <v>4</v>
      </c>
      <c r="R306" s="2">
        <f t="shared" si="23"/>
        <v>3.5</v>
      </c>
      <c r="S306" s="2" t="str">
        <f t="shared" si="24"/>
        <v>Non Eligible</v>
      </c>
      <c r="T306" s="13" t="s">
        <v>377</v>
      </c>
      <c r="U306" s="42"/>
      <c r="V306" s="42"/>
    </row>
    <row r="307" spans="1:22" x14ac:dyDescent="0.25">
      <c r="A307" s="12" t="s">
        <v>190</v>
      </c>
      <c r="B307" s="2" t="s">
        <v>57</v>
      </c>
      <c r="C307" s="2">
        <v>42</v>
      </c>
      <c r="D307" s="8">
        <v>41913</v>
      </c>
      <c r="E307" s="2" t="s">
        <v>14</v>
      </c>
      <c r="F307" s="2" t="s">
        <v>425</v>
      </c>
      <c r="G307" s="5" t="s">
        <v>19</v>
      </c>
      <c r="H307" s="9">
        <v>4.1369863013698627</v>
      </c>
      <c r="I307" s="9">
        <v>11.134246575342466</v>
      </c>
      <c r="J307" s="3">
        <v>260000</v>
      </c>
      <c r="K307" s="3">
        <f t="shared" si="20"/>
        <v>0</v>
      </c>
      <c r="L307" s="3">
        <f t="shared" si="21"/>
        <v>13000</v>
      </c>
      <c r="M307" s="3">
        <f t="shared" si="22"/>
        <v>273000</v>
      </c>
      <c r="N307" s="2">
        <v>4</v>
      </c>
      <c r="O307" s="2">
        <v>3</v>
      </c>
      <c r="P307" s="2">
        <v>2</v>
      </c>
      <c r="Q307" s="2">
        <v>2</v>
      </c>
      <c r="R307" s="2">
        <f t="shared" si="23"/>
        <v>2.75</v>
      </c>
      <c r="S307" s="2" t="str">
        <f t="shared" si="24"/>
        <v>Non Eligible</v>
      </c>
      <c r="T307" s="13" t="s">
        <v>379</v>
      </c>
      <c r="U307" s="42"/>
      <c r="V307" s="42"/>
    </row>
    <row r="308" spans="1:22" x14ac:dyDescent="0.25">
      <c r="A308" s="12" t="s">
        <v>144</v>
      </c>
      <c r="B308" s="2" t="s">
        <v>57</v>
      </c>
      <c r="C308" s="2">
        <v>22</v>
      </c>
      <c r="D308" s="8">
        <v>41913</v>
      </c>
      <c r="E308" s="2" t="s">
        <v>14</v>
      </c>
      <c r="F308" s="2" t="s">
        <v>425</v>
      </c>
      <c r="G308" s="2" t="s">
        <v>15</v>
      </c>
      <c r="H308" s="9">
        <v>4.1369863013698627</v>
      </c>
      <c r="I308" s="9">
        <v>5.1342465753424653</v>
      </c>
      <c r="J308" s="3">
        <v>65000</v>
      </c>
      <c r="K308" s="3">
        <f t="shared" si="20"/>
        <v>0</v>
      </c>
      <c r="L308" s="3">
        <f t="shared" si="21"/>
        <v>3250</v>
      </c>
      <c r="M308" s="3">
        <f t="shared" si="22"/>
        <v>68250</v>
      </c>
      <c r="N308" s="2">
        <v>3</v>
      </c>
      <c r="O308" s="2">
        <v>2</v>
      </c>
      <c r="P308" s="2">
        <v>2</v>
      </c>
      <c r="Q308" s="2">
        <v>2</v>
      </c>
      <c r="R308" s="2">
        <f t="shared" si="23"/>
        <v>2.25</v>
      </c>
      <c r="S308" s="2" t="str">
        <f t="shared" si="24"/>
        <v>Non Eligible</v>
      </c>
      <c r="T308" s="13" t="s">
        <v>377</v>
      </c>
      <c r="U308" s="42"/>
      <c r="V308" s="42"/>
    </row>
    <row r="309" spans="1:22" x14ac:dyDescent="0.25">
      <c r="A309" s="12" t="s">
        <v>99</v>
      </c>
      <c r="B309" s="2" t="s">
        <v>57</v>
      </c>
      <c r="C309" s="2">
        <v>21</v>
      </c>
      <c r="D309" s="8">
        <v>41913</v>
      </c>
      <c r="E309" s="2" t="s">
        <v>105</v>
      </c>
      <c r="F309" s="2" t="s">
        <v>426</v>
      </c>
      <c r="G309" s="2" t="s">
        <v>22</v>
      </c>
      <c r="H309" s="9">
        <v>4.1369863013698627</v>
      </c>
      <c r="I309" s="9">
        <v>6.1342465753424653</v>
      </c>
      <c r="J309" s="3">
        <v>40000</v>
      </c>
      <c r="K309" s="3">
        <f t="shared" si="20"/>
        <v>0</v>
      </c>
      <c r="L309" s="3">
        <f t="shared" si="21"/>
        <v>2000</v>
      </c>
      <c r="M309" s="3">
        <f t="shared" si="22"/>
        <v>42000</v>
      </c>
      <c r="N309" s="2">
        <v>3</v>
      </c>
      <c r="O309" s="2">
        <v>3</v>
      </c>
      <c r="P309" s="2">
        <v>2</v>
      </c>
      <c r="Q309" s="2">
        <v>3</v>
      </c>
      <c r="R309" s="2">
        <f t="shared" si="23"/>
        <v>2.75</v>
      </c>
      <c r="S309" s="2" t="str">
        <f t="shared" si="24"/>
        <v>Non Eligible</v>
      </c>
      <c r="T309" s="13" t="s">
        <v>377</v>
      </c>
      <c r="U309" s="42"/>
      <c r="V309" s="42"/>
    </row>
    <row r="310" spans="1:22" x14ac:dyDescent="0.25">
      <c r="A310" s="12" t="s">
        <v>292</v>
      </c>
      <c r="B310" s="2" t="s">
        <v>13</v>
      </c>
      <c r="C310" s="2">
        <v>28</v>
      </c>
      <c r="D310" s="8">
        <v>41913</v>
      </c>
      <c r="E310" s="2" t="s">
        <v>14</v>
      </c>
      <c r="F310" s="2" t="s">
        <v>425</v>
      </c>
      <c r="G310" s="5" t="s">
        <v>22</v>
      </c>
      <c r="H310" s="9">
        <v>4.1369863013698627</v>
      </c>
      <c r="I310" s="9">
        <v>5.1342465753424653</v>
      </c>
      <c r="J310" s="3">
        <v>120000</v>
      </c>
      <c r="K310" s="3">
        <f t="shared" si="20"/>
        <v>0</v>
      </c>
      <c r="L310" s="3">
        <f t="shared" si="21"/>
        <v>6000</v>
      </c>
      <c r="M310" s="3">
        <f t="shared" si="22"/>
        <v>126000</v>
      </c>
      <c r="N310" s="2">
        <v>3</v>
      </c>
      <c r="O310" s="2">
        <v>4</v>
      </c>
      <c r="P310" s="2">
        <v>2</v>
      </c>
      <c r="Q310" s="2">
        <v>3</v>
      </c>
      <c r="R310" s="2">
        <f t="shared" si="23"/>
        <v>3</v>
      </c>
      <c r="S310" s="2" t="str">
        <f t="shared" si="24"/>
        <v>Non Eligible</v>
      </c>
      <c r="T310" s="13" t="s">
        <v>379</v>
      </c>
      <c r="U310" s="42"/>
      <c r="V310" s="42"/>
    </row>
    <row r="311" spans="1:22" x14ac:dyDescent="0.25">
      <c r="A311" s="12" t="s">
        <v>263</v>
      </c>
      <c r="B311" s="2" t="s">
        <v>57</v>
      </c>
      <c r="C311" s="2">
        <v>22</v>
      </c>
      <c r="D311" s="8">
        <v>41913</v>
      </c>
      <c r="E311" s="2" t="s">
        <v>14</v>
      </c>
      <c r="F311" s="2" t="s">
        <v>425</v>
      </c>
      <c r="G311" s="2" t="s">
        <v>19</v>
      </c>
      <c r="H311" s="9">
        <v>4.1369863013698627</v>
      </c>
      <c r="I311" s="9">
        <v>6.1342465753424653</v>
      </c>
      <c r="J311" s="3">
        <v>70000</v>
      </c>
      <c r="K311" s="3">
        <f t="shared" si="20"/>
        <v>0</v>
      </c>
      <c r="L311" s="3">
        <f t="shared" si="21"/>
        <v>3500</v>
      </c>
      <c r="M311" s="3">
        <f t="shared" si="22"/>
        <v>73500</v>
      </c>
      <c r="N311" s="2">
        <v>3</v>
      </c>
      <c r="O311" s="2">
        <v>2</v>
      </c>
      <c r="P311" s="2">
        <v>2</v>
      </c>
      <c r="Q311" s="2">
        <v>3</v>
      </c>
      <c r="R311" s="2">
        <f t="shared" si="23"/>
        <v>2.5</v>
      </c>
      <c r="S311" s="2" t="str">
        <f t="shared" si="24"/>
        <v>Non Eligible</v>
      </c>
      <c r="T311" s="13" t="s">
        <v>377</v>
      </c>
      <c r="U311" s="42"/>
      <c r="V311" s="42"/>
    </row>
    <row r="312" spans="1:22" x14ac:dyDescent="0.25">
      <c r="A312" s="12" t="s">
        <v>233</v>
      </c>
      <c r="B312" s="2" t="s">
        <v>57</v>
      </c>
      <c r="C312" s="2">
        <v>22</v>
      </c>
      <c r="D312" s="8">
        <v>41913</v>
      </c>
      <c r="E312" s="2" t="s">
        <v>14</v>
      </c>
      <c r="F312" s="2" t="s">
        <v>425</v>
      </c>
      <c r="G312" s="2" t="s">
        <v>26</v>
      </c>
      <c r="H312" s="9">
        <v>4.1369863013698627</v>
      </c>
      <c r="I312" s="9">
        <v>5.1342465753424653</v>
      </c>
      <c r="J312" s="3">
        <v>40000</v>
      </c>
      <c r="K312" s="3">
        <f t="shared" si="20"/>
        <v>6000</v>
      </c>
      <c r="L312" s="3">
        <f t="shared" si="21"/>
        <v>2000</v>
      </c>
      <c r="M312" s="3">
        <f t="shared" si="22"/>
        <v>48000</v>
      </c>
      <c r="N312" s="2">
        <v>5</v>
      </c>
      <c r="O312" s="2">
        <v>5</v>
      </c>
      <c r="P312" s="2">
        <v>3</v>
      </c>
      <c r="Q312" s="2">
        <v>5</v>
      </c>
      <c r="R312" s="2">
        <f t="shared" si="23"/>
        <v>4.5</v>
      </c>
      <c r="S312" s="2" t="str">
        <f t="shared" si="24"/>
        <v>Eligible</v>
      </c>
      <c r="T312" s="13" t="s">
        <v>379</v>
      </c>
      <c r="U312" s="42"/>
      <c r="V312" s="42"/>
    </row>
    <row r="313" spans="1:22" x14ac:dyDescent="0.25">
      <c r="A313" s="12" t="s">
        <v>205</v>
      </c>
      <c r="B313" s="2" t="s">
        <v>57</v>
      </c>
      <c r="C313" s="2">
        <v>18</v>
      </c>
      <c r="D313" s="8">
        <v>41913</v>
      </c>
      <c r="E313" s="2" t="s">
        <v>14</v>
      </c>
      <c r="F313" s="2" t="s">
        <v>425</v>
      </c>
      <c r="G313" s="2" t="s">
        <v>15</v>
      </c>
      <c r="H313" s="9">
        <v>4.1369863013698627</v>
      </c>
      <c r="I313" s="9">
        <v>5.1342465753424653</v>
      </c>
      <c r="J313" s="3">
        <v>60000</v>
      </c>
      <c r="K313" s="3">
        <f t="shared" si="20"/>
        <v>0</v>
      </c>
      <c r="L313" s="3">
        <f t="shared" si="21"/>
        <v>3000</v>
      </c>
      <c r="M313" s="3">
        <f t="shared" si="22"/>
        <v>63000</v>
      </c>
      <c r="N313" s="2">
        <v>2</v>
      </c>
      <c r="O313" s="2">
        <v>3</v>
      </c>
      <c r="P313" s="2">
        <v>2</v>
      </c>
      <c r="Q313" s="2">
        <v>2</v>
      </c>
      <c r="R313" s="2">
        <f t="shared" si="23"/>
        <v>2.25</v>
      </c>
      <c r="S313" s="2" t="str">
        <f t="shared" si="24"/>
        <v>Non Eligible</v>
      </c>
      <c r="T313" s="13" t="s">
        <v>378</v>
      </c>
      <c r="U313" s="42" t="s">
        <v>432</v>
      </c>
      <c r="V313" s="42"/>
    </row>
    <row r="314" spans="1:22" x14ac:dyDescent="0.25">
      <c r="A314" s="12" t="s">
        <v>330</v>
      </c>
      <c r="B314" s="2" t="s">
        <v>57</v>
      </c>
      <c r="C314" s="2">
        <v>36</v>
      </c>
      <c r="D314" s="8">
        <v>41883</v>
      </c>
      <c r="E314" s="2" t="s">
        <v>14</v>
      </c>
      <c r="F314" s="2" t="s">
        <v>426</v>
      </c>
      <c r="G314" s="5" t="s">
        <v>25</v>
      </c>
      <c r="H314" s="9">
        <v>4.2191780821917808</v>
      </c>
      <c r="I314" s="9">
        <v>11.216438356164383</v>
      </c>
      <c r="J314" s="3">
        <v>180000</v>
      </c>
      <c r="K314" s="3">
        <f t="shared" si="20"/>
        <v>0</v>
      </c>
      <c r="L314" s="3">
        <f t="shared" si="21"/>
        <v>9000</v>
      </c>
      <c r="M314" s="3">
        <f t="shared" si="22"/>
        <v>189000</v>
      </c>
      <c r="N314" s="2">
        <v>3</v>
      </c>
      <c r="O314" s="2">
        <v>2</v>
      </c>
      <c r="P314" s="2">
        <v>1</v>
      </c>
      <c r="Q314" s="2">
        <v>4</v>
      </c>
      <c r="R314" s="2">
        <f t="shared" si="23"/>
        <v>2.5</v>
      </c>
      <c r="S314" s="2" t="str">
        <f t="shared" si="24"/>
        <v>Non Eligible</v>
      </c>
      <c r="T314" s="13" t="s">
        <v>377</v>
      </c>
      <c r="U314" s="42"/>
      <c r="V314" s="42"/>
    </row>
    <row r="315" spans="1:22" x14ac:dyDescent="0.25">
      <c r="A315" s="12" t="s">
        <v>106</v>
      </c>
      <c r="B315" s="2" t="s">
        <v>57</v>
      </c>
      <c r="C315" s="2">
        <v>22</v>
      </c>
      <c r="D315" s="8">
        <v>41883</v>
      </c>
      <c r="E315" s="2" t="s">
        <v>14</v>
      </c>
      <c r="F315" s="2" t="s">
        <v>425</v>
      </c>
      <c r="G315" s="2" t="s">
        <v>22</v>
      </c>
      <c r="H315" s="9">
        <v>4.2191780821917808</v>
      </c>
      <c r="I315" s="9">
        <v>6.2164383561643834</v>
      </c>
      <c r="J315" s="3">
        <v>60000</v>
      </c>
      <c r="K315" s="3">
        <f t="shared" si="20"/>
        <v>0</v>
      </c>
      <c r="L315" s="3">
        <f t="shared" si="21"/>
        <v>3000</v>
      </c>
      <c r="M315" s="3">
        <f t="shared" si="22"/>
        <v>63000</v>
      </c>
      <c r="N315" s="2">
        <v>3</v>
      </c>
      <c r="O315" s="2">
        <v>2</v>
      </c>
      <c r="P315" s="2">
        <v>2</v>
      </c>
      <c r="Q315" s="2">
        <v>3</v>
      </c>
      <c r="R315" s="2">
        <f t="shared" si="23"/>
        <v>2.5</v>
      </c>
      <c r="S315" s="2" t="str">
        <f t="shared" si="24"/>
        <v>Non Eligible</v>
      </c>
      <c r="T315" s="13" t="s">
        <v>377</v>
      </c>
      <c r="U315" s="42"/>
      <c r="V315" s="42"/>
    </row>
    <row r="316" spans="1:22" x14ac:dyDescent="0.25">
      <c r="A316" s="12" t="s">
        <v>273</v>
      </c>
      <c r="B316" s="2" t="s">
        <v>57</v>
      </c>
      <c r="C316" s="2">
        <v>29</v>
      </c>
      <c r="D316" s="8">
        <v>41883</v>
      </c>
      <c r="E316" s="2" t="s">
        <v>14</v>
      </c>
      <c r="F316" s="2" t="s">
        <v>426</v>
      </c>
      <c r="G316" s="5" t="s">
        <v>16</v>
      </c>
      <c r="H316" s="9">
        <v>4.2191780821917808</v>
      </c>
      <c r="I316" s="9">
        <v>9.2164383561643834</v>
      </c>
      <c r="J316" s="3">
        <v>80000</v>
      </c>
      <c r="K316" s="3">
        <f t="shared" si="20"/>
        <v>4000</v>
      </c>
      <c r="L316" s="3">
        <f t="shared" si="21"/>
        <v>4000</v>
      </c>
      <c r="M316" s="3">
        <f t="shared" si="22"/>
        <v>88000</v>
      </c>
      <c r="N316" s="2">
        <v>3</v>
      </c>
      <c r="O316" s="2">
        <v>2</v>
      </c>
      <c r="P316" s="2">
        <v>4</v>
      </c>
      <c r="Q316" s="2">
        <v>5</v>
      </c>
      <c r="R316" s="2">
        <f t="shared" si="23"/>
        <v>3.5</v>
      </c>
      <c r="S316" s="2" t="str">
        <f t="shared" si="24"/>
        <v>Non Eligible</v>
      </c>
      <c r="T316" s="13" t="s">
        <v>377</v>
      </c>
      <c r="U316" s="42"/>
      <c r="V316" s="42"/>
    </row>
    <row r="317" spans="1:22" x14ac:dyDescent="0.25">
      <c r="A317" s="12" t="s">
        <v>293</v>
      </c>
      <c r="B317" s="2" t="s">
        <v>13</v>
      </c>
      <c r="C317" s="2">
        <v>28</v>
      </c>
      <c r="D317" s="8">
        <v>41883</v>
      </c>
      <c r="E317" s="2" t="s">
        <v>14</v>
      </c>
      <c r="F317" s="2" t="s">
        <v>426</v>
      </c>
      <c r="G317" s="5" t="s">
        <v>22</v>
      </c>
      <c r="H317" s="9">
        <v>4.2191780821917808</v>
      </c>
      <c r="I317" s="9">
        <v>5.2164383561643834</v>
      </c>
      <c r="J317" s="3">
        <v>120000</v>
      </c>
      <c r="K317" s="3">
        <f t="shared" si="20"/>
        <v>0</v>
      </c>
      <c r="L317" s="3">
        <f t="shared" si="21"/>
        <v>6000</v>
      </c>
      <c r="M317" s="3">
        <f t="shared" si="22"/>
        <v>126000</v>
      </c>
      <c r="N317" s="2">
        <v>3</v>
      </c>
      <c r="O317" s="2">
        <v>3</v>
      </c>
      <c r="P317" s="2">
        <v>1</v>
      </c>
      <c r="Q317" s="2">
        <v>3</v>
      </c>
      <c r="R317" s="2">
        <f t="shared" si="23"/>
        <v>2.5</v>
      </c>
      <c r="S317" s="2" t="str">
        <f t="shared" si="24"/>
        <v>Non Eligible</v>
      </c>
      <c r="T317" s="13" t="s">
        <v>379</v>
      </c>
      <c r="U317" s="42"/>
      <c r="V317" s="42"/>
    </row>
    <row r="318" spans="1:22" x14ac:dyDescent="0.25">
      <c r="A318" s="12" t="s">
        <v>288</v>
      </c>
      <c r="B318" s="2" t="s">
        <v>13</v>
      </c>
      <c r="C318" s="2">
        <v>26</v>
      </c>
      <c r="D318" s="8">
        <v>41883</v>
      </c>
      <c r="E318" s="2" t="s">
        <v>14</v>
      </c>
      <c r="F318" s="2" t="s">
        <v>425</v>
      </c>
      <c r="G318" s="5" t="s">
        <v>22</v>
      </c>
      <c r="H318" s="9">
        <v>4.2191780821917808</v>
      </c>
      <c r="I318" s="9">
        <v>6.2164383561643834</v>
      </c>
      <c r="J318" s="3">
        <v>90000</v>
      </c>
      <c r="K318" s="3">
        <f t="shared" si="20"/>
        <v>0</v>
      </c>
      <c r="L318" s="3">
        <f t="shared" si="21"/>
        <v>4500</v>
      </c>
      <c r="M318" s="3">
        <f t="shared" si="22"/>
        <v>94500</v>
      </c>
      <c r="N318" s="2">
        <v>3</v>
      </c>
      <c r="O318" s="2">
        <v>4</v>
      </c>
      <c r="P318" s="2">
        <v>3</v>
      </c>
      <c r="Q318" s="2">
        <v>3</v>
      </c>
      <c r="R318" s="2">
        <f t="shared" si="23"/>
        <v>3.25</v>
      </c>
      <c r="S318" s="2" t="str">
        <f t="shared" si="24"/>
        <v>Non Eligible</v>
      </c>
      <c r="T318" s="13" t="s">
        <v>377</v>
      </c>
      <c r="U318" s="42"/>
      <c r="V318" s="42"/>
    </row>
    <row r="319" spans="1:22" x14ac:dyDescent="0.25">
      <c r="A319" s="12" t="s">
        <v>257</v>
      </c>
      <c r="B319" s="2" t="s">
        <v>57</v>
      </c>
      <c r="C319" s="2">
        <v>21</v>
      </c>
      <c r="D319" s="8">
        <v>41883</v>
      </c>
      <c r="E319" s="2" t="s">
        <v>14</v>
      </c>
      <c r="F319" s="2" t="s">
        <v>425</v>
      </c>
      <c r="G319" s="2" t="s">
        <v>19</v>
      </c>
      <c r="H319" s="9">
        <v>4.2191780821917808</v>
      </c>
      <c r="I319" s="9">
        <v>6.2164383561643834</v>
      </c>
      <c r="J319" s="3">
        <v>50000</v>
      </c>
      <c r="K319" s="3">
        <f t="shared" si="20"/>
        <v>2500</v>
      </c>
      <c r="L319" s="3">
        <f t="shared" si="21"/>
        <v>2500</v>
      </c>
      <c r="M319" s="3">
        <f t="shared" si="22"/>
        <v>55000</v>
      </c>
      <c r="N319" s="2">
        <v>3</v>
      </c>
      <c r="O319" s="2">
        <v>3</v>
      </c>
      <c r="P319" s="2">
        <v>3</v>
      </c>
      <c r="Q319" s="2">
        <v>5</v>
      </c>
      <c r="R319" s="2">
        <f t="shared" si="23"/>
        <v>3.5</v>
      </c>
      <c r="S319" s="2" t="str">
        <f t="shared" si="24"/>
        <v>Non Eligible</v>
      </c>
      <c r="T319" s="13" t="s">
        <v>377</v>
      </c>
      <c r="U319" s="42"/>
      <c r="V319" s="42"/>
    </row>
    <row r="320" spans="1:22" x14ac:dyDescent="0.25">
      <c r="A320" s="12" t="s">
        <v>174</v>
      </c>
      <c r="B320" s="2" t="s">
        <v>13</v>
      </c>
      <c r="C320" s="2">
        <v>21</v>
      </c>
      <c r="D320" s="8">
        <v>41883</v>
      </c>
      <c r="E320" s="2" t="s">
        <v>14</v>
      </c>
      <c r="F320" s="2" t="s">
        <v>426</v>
      </c>
      <c r="G320" s="2" t="s">
        <v>16</v>
      </c>
      <c r="H320" s="9">
        <v>4.2191780821917808</v>
      </c>
      <c r="I320" s="9">
        <v>6.2164383561643834</v>
      </c>
      <c r="J320" s="3">
        <v>65000</v>
      </c>
      <c r="K320" s="3">
        <f t="shared" si="20"/>
        <v>0</v>
      </c>
      <c r="L320" s="3">
        <f t="shared" si="21"/>
        <v>3250</v>
      </c>
      <c r="M320" s="3">
        <f t="shared" si="22"/>
        <v>68250</v>
      </c>
      <c r="N320" s="2">
        <v>3</v>
      </c>
      <c r="O320" s="2">
        <v>4</v>
      </c>
      <c r="P320" s="2">
        <v>3</v>
      </c>
      <c r="Q320" s="2">
        <v>3</v>
      </c>
      <c r="R320" s="2">
        <f t="shared" si="23"/>
        <v>3.25</v>
      </c>
      <c r="S320" s="2" t="str">
        <f t="shared" si="24"/>
        <v>Non Eligible</v>
      </c>
      <c r="T320" s="13" t="s">
        <v>379</v>
      </c>
      <c r="U320" s="42"/>
      <c r="V320" s="42"/>
    </row>
    <row r="321" spans="1:22" x14ac:dyDescent="0.25">
      <c r="A321" s="12" t="s">
        <v>173</v>
      </c>
      <c r="B321" s="2" t="s">
        <v>13</v>
      </c>
      <c r="C321" s="2">
        <v>18</v>
      </c>
      <c r="D321" s="8">
        <v>41883</v>
      </c>
      <c r="E321" s="2" t="s">
        <v>14</v>
      </c>
      <c r="F321" s="2" t="s">
        <v>425</v>
      </c>
      <c r="G321" s="2" t="s">
        <v>16</v>
      </c>
      <c r="H321" s="9">
        <v>4.2191780821917808</v>
      </c>
      <c r="I321" s="9">
        <v>6.2164383561643834</v>
      </c>
      <c r="J321" s="3">
        <v>45000</v>
      </c>
      <c r="K321" s="3">
        <f t="shared" si="20"/>
        <v>0</v>
      </c>
      <c r="L321" s="3">
        <f t="shared" si="21"/>
        <v>2250</v>
      </c>
      <c r="M321" s="3">
        <f t="shared" si="22"/>
        <v>47250</v>
      </c>
      <c r="N321" s="2">
        <v>3</v>
      </c>
      <c r="O321" s="2">
        <v>3</v>
      </c>
      <c r="P321" s="2">
        <v>2</v>
      </c>
      <c r="Q321" s="2">
        <v>3</v>
      </c>
      <c r="R321" s="2">
        <f t="shared" si="23"/>
        <v>2.75</v>
      </c>
      <c r="S321" s="2" t="str">
        <f t="shared" si="24"/>
        <v>Non Eligible</v>
      </c>
      <c r="T321" s="13" t="s">
        <v>377</v>
      </c>
      <c r="U321" s="42"/>
      <c r="V321" s="42"/>
    </row>
    <row r="322" spans="1:22" x14ac:dyDescent="0.25">
      <c r="A322" s="12" t="s">
        <v>329</v>
      </c>
      <c r="B322" s="2" t="s">
        <v>13</v>
      </c>
      <c r="C322" s="2">
        <v>32</v>
      </c>
      <c r="D322" s="8">
        <v>41883</v>
      </c>
      <c r="E322" s="2" t="s">
        <v>14</v>
      </c>
      <c r="F322" s="2" t="s">
        <v>426</v>
      </c>
      <c r="G322" s="5" t="s">
        <v>16</v>
      </c>
      <c r="H322" s="9">
        <v>4.2191780821917808</v>
      </c>
      <c r="I322" s="9">
        <v>10.216438356164383</v>
      </c>
      <c r="J322" s="3">
        <v>170000</v>
      </c>
      <c r="K322" s="3">
        <f t="shared" ref="K322:K385" si="25">IF(R322&gt;=4.5,J322*0.15,IF(R322&gt;=4,J322*0.1,IF(R322&gt;=3.5,J322*0.05,IF(R322&lt;3.5,J322*0))))</f>
        <v>8500</v>
      </c>
      <c r="L322" s="3">
        <f t="shared" ref="L322:L385" si="26">0.05*J322</f>
        <v>8500</v>
      </c>
      <c r="M322" s="3">
        <f t="shared" ref="M322:M385" si="27">L322+K322+J322</f>
        <v>187000</v>
      </c>
      <c r="N322" s="2">
        <v>3</v>
      </c>
      <c r="O322" s="2">
        <v>5</v>
      </c>
      <c r="P322" s="2">
        <v>2</v>
      </c>
      <c r="Q322" s="2">
        <v>4</v>
      </c>
      <c r="R322" s="2">
        <f t="shared" ref="R322:R385" si="28">SUM(N322:Q322)/4</f>
        <v>3.5</v>
      </c>
      <c r="S322" s="2" t="str">
        <f t="shared" ref="S322:S385" si="29">IF(R322&gt;=4.25, "Eligible", "Non Eligible")</f>
        <v>Non Eligible</v>
      </c>
      <c r="T322" s="13" t="s">
        <v>377</v>
      </c>
      <c r="U322" s="42"/>
      <c r="V322" s="42"/>
    </row>
    <row r="323" spans="1:22" x14ac:dyDescent="0.25">
      <c r="A323" s="12" t="s">
        <v>229</v>
      </c>
      <c r="B323" s="2" t="s">
        <v>57</v>
      </c>
      <c r="C323" s="2">
        <v>18</v>
      </c>
      <c r="D323" s="8">
        <v>41883</v>
      </c>
      <c r="E323" s="2" t="s">
        <v>14</v>
      </c>
      <c r="F323" s="2" t="s">
        <v>425</v>
      </c>
      <c r="G323" s="2" t="s">
        <v>26</v>
      </c>
      <c r="H323" s="9">
        <v>4.2191780821917808</v>
      </c>
      <c r="I323" s="9">
        <v>5.2164383561643834</v>
      </c>
      <c r="J323" s="3">
        <v>45000</v>
      </c>
      <c r="K323" s="3">
        <f t="shared" si="25"/>
        <v>2250</v>
      </c>
      <c r="L323" s="3">
        <f t="shared" si="26"/>
        <v>2250</v>
      </c>
      <c r="M323" s="3">
        <f t="shared" si="27"/>
        <v>49500</v>
      </c>
      <c r="N323" s="2">
        <v>3</v>
      </c>
      <c r="O323" s="2">
        <v>3</v>
      </c>
      <c r="P323" s="2">
        <v>3</v>
      </c>
      <c r="Q323" s="2">
        <v>5</v>
      </c>
      <c r="R323" s="2">
        <f t="shared" si="28"/>
        <v>3.5</v>
      </c>
      <c r="S323" s="2" t="str">
        <f t="shared" si="29"/>
        <v>Non Eligible</v>
      </c>
      <c r="T323" s="13" t="s">
        <v>379</v>
      </c>
      <c r="U323" s="42"/>
      <c r="V323" s="42"/>
    </row>
    <row r="324" spans="1:22" x14ac:dyDescent="0.25">
      <c r="A324" s="12" t="s">
        <v>37</v>
      </c>
      <c r="B324" s="2" t="s">
        <v>13</v>
      </c>
      <c r="C324" s="2">
        <v>20</v>
      </c>
      <c r="D324" s="8">
        <v>41883</v>
      </c>
      <c r="E324" s="2" t="s">
        <v>14</v>
      </c>
      <c r="F324" s="2" t="s">
        <v>426</v>
      </c>
      <c r="G324" s="2" t="s">
        <v>24</v>
      </c>
      <c r="H324" s="9">
        <v>4.2191780821917808</v>
      </c>
      <c r="I324" s="9">
        <v>7.2164383561643834</v>
      </c>
      <c r="J324" s="3">
        <v>55000</v>
      </c>
      <c r="K324" s="3">
        <f t="shared" si="25"/>
        <v>0</v>
      </c>
      <c r="L324" s="3">
        <f t="shared" si="26"/>
        <v>2750</v>
      </c>
      <c r="M324" s="3">
        <f t="shared" si="27"/>
        <v>57750</v>
      </c>
      <c r="N324" s="2">
        <v>3</v>
      </c>
      <c r="O324" s="2">
        <v>4</v>
      </c>
      <c r="P324" s="2">
        <v>2</v>
      </c>
      <c r="Q324" s="2">
        <v>4</v>
      </c>
      <c r="R324" s="2">
        <f t="shared" si="28"/>
        <v>3.25</v>
      </c>
      <c r="S324" s="2" t="str">
        <f t="shared" si="29"/>
        <v>Non Eligible</v>
      </c>
      <c r="T324" s="13" t="s">
        <v>379</v>
      </c>
      <c r="U324" s="42"/>
      <c r="V324" s="42"/>
    </row>
    <row r="325" spans="1:22" x14ac:dyDescent="0.25">
      <c r="A325" s="12" t="s">
        <v>92</v>
      </c>
      <c r="B325" s="2" t="s">
        <v>57</v>
      </c>
      <c r="C325" s="2">
        <v>22</v>
      </c>
      <c r="D325" s="8">
        <v>41883</v>
      </c>
      <c r="E325" s="2" t="s">
        <v>62</v>
      </c>
      <c r="F325" s="2" t="s">
        <v>425</v>
      </c>
      <c r="G325" s="2" t="s">
        <v>22</v>
      </c>
      <c r="H325" s="9">
        <v>4.2191780821917808</v>
      </c>
      <c r="I325" s="9">
        <v>6.2164383561643834</v>
      </c>
      <c r="J325" s="3">
        <v>70000</v>
      </c>
      <c r="K325" s="3">
        <f t="shared" si="25"/>
        <v>0</v>
      </c>
      <c r="L325" s="3">
        <f t="shared" si="26"/>
        <v>3500</v>
      </c>
      <c r="M325" s="3">
        <f t="shared" si="27"/>
        <v>73500</v>
      </c>
      <c r="N325" s="2">
        <v>5</v>
      </c>
      <c r="O325" s="2">
        <v>3</v>
      </c>
      <c r="P325" s="2">
        <v>4</v>
      </c>
      <c r="Q325" s="2">
        <v>1</v>
      </c>
      <c r="R325" s="2">
        <f t="shared" si="28"/>
        <v>3.25</v>
      </c>
      <c r="S325" s="2" t="str">
        <f t="shared" si="29"/>
        <v>Non Eligible</v>
      </c>
      <c r="T325" s="13" t="s">
        <v>377</v>
      </c>
      <c r="U325" s="42" t="s">
        <v>432</v>
      </c>
      <c r="V325" s="42"/>
    </row>
    <row r="326" spans="1:22" x14ac:dyDescent="0.25">
      <c r="A326" s="12" t="s">
        <v>33</v>
      </c>
      <c r="B326" s="2" t="s">
        <v>13</v>
      </c>
      <c r="C326" s="2">
        <v>20</v>
      </c>
      <c r="D326" s="8">
        <v>41883</v>
      </c>
      <c r="E326" s="2" t="s">
        <v>14</v>
      </c>
      <c r="F326" s="2" t="s">
        <v>425</v>
      </c>
      <c r="G326" s="2" t="s">
        <v>20</v>
      </c>
      <c r="H326" s="9">
        <v>4.2191780821917808</v>
      </c>
      <c r="I326" s="9">
        <v>5.2164383561643834</v>
      </c>
      <c r="J326" s="3">
        <v>60000</v>
      </c>
      <c r="K326" s="3">
        <f t="shared" si="25"/>
        <v>0</v>
      </c>
      <c r="L326" s="3">
        <f t="shared" si="26"/>
        <v>3000</v>
      </c>
      <c r="M326" s="3">
        <f t="shared" si="27"/>
        <v>63000</v>
      </c>
      <c r="N326" s="2">
        <v>3</v>
      </c>
      <c r="O326" s="2">
        <v>3</v>
      </c>
      <c r="P326" s="2">
        <v>2</v>
      </c>
      <c r="Q326" s="2">
        <v>2</v>
      </c>
      <c r="R326" s="2">
        <f t="shared" si="28"/>
        <v>2.5</v>
      </c>
      <c r="S326" s="2" t="str">
        <f t="shared" si="29"/>
        <v>Non Eligible</v>
      </c>
      <c r="T326" s="13" t="s">
        <v>378</v>
      </c>
      <c r="U326" s="42"/>
      <c r="V326" s="42"/>
    </row>
    <row r="327" spans="1:22" x14ac:dyDescent="0.25">
      <c r="A327" s="12" t="s">
        <v>357</v>
      </c>
      <c r="B327" s="2" t="s">
        <v>13</v>
      </c>
      <c r="C327" s="2">
        <v>33</v>
      </c>
      <c r="D327" s="8">
        <v>41883</v>
      </c>
      <c r="E327" s="2" t="s">
        <v>14</v>
      </c>
      <c r="F327" s="2" t="s">
        <v>425</v>
      </c>
      <c r="G327" s="5" t="s">
        <v>26</v>
      </c>
      <c r="H327" s="9">
        <v>4.2191780821917808</v>
      </c>
      <c r="I327" s="9">
        <v>10.216438356164383</v>
      </c>
      <c r="J327" s="3">
        <v>160000</v>
      </c>
      <c r="K327" s="3">
        <f t="shared" si="25"/>
        <v>8000</v>
      </c>
      <c r="L327" s="3">
        <f t="shared" si="26"/>
        <v>8000</v>
      </c>
      <c r="M327" s="3">
        <f t="shared" si="27"/>
        <v>176000</v>
      </c>
      <c r="N327" s="2">
        <v>3</v>
      </c>
      <c r="O327" s="2">
        <v>5</v>
      </c>
      <c r="P327" s="2">
        <v>5</v>
      </c>
      <c r="Q327" s="2">
        <v>2</v>
      </c>
      <c r="R327" s="2">
        <f t="shared" si="28"/>
        <v>3.75</v>
      </c>
      <c r="S327" s="2" t="str">
        <f t="shared" si="29"/>
        <v>Non Eligible</v>
      </c>
      <c r="T327" s="13" t="s">
        <v>377</v>
      </c>
      <c r="U327" s="42"/>
      <c r="V327" s="42"/>
    </row>
    <row r="328" spans="1:22" x14ac:dyDescent="0.25">
      <c r="A328" s="12" t="s">
        <v>196</v>
      </c>
      <c r="B328" s="2" t="s">
        <v>57</v>
      </c>
      <c r="C328" s="2">
        <v>18</v>
      </c>
      <c r="D328" s="8">
        <v>41852</v>
      </c>
      <c r="E328" s="2" t="s">
        <v>14</v>
      </c>
      <c r="F328" s="2" t="s">
        <v>425</v>
      </c>
      <c r="G328" s="2" t="s">
        <v>15</v>
      </c>
      <c r="H328" s="9">
        <v>4.3041095890410963</v>
      </c>
      <c r="I328" s="9">
        <v>5.3013698630136989</v>
      </c>
      <c r="J328" s="3">
        <v>45000</v>
      </c>
      <c r="K328" s="3">
        <f t="shared" si="25"/>
        <v>0</v>
      </c>
      <c r="L328" s="3">
        <f t="shared" si="26"/>
        <v>2250</v>
      </c>
      <c r="M328" s="3">
        <f t="shared" si="27"/>
        <v>47250</v>
      </c>
      <c r="N328" s="2">
        <v>3</v>
      </c>
      <c r="O328" s="2">
        <v>4</v>
      </c>
      <c r="P328" s="2">
        <v>2</v>
      </c>
      <c r="Q328" s="2">
        <v>2</v>
      </c>
      <c r="R328" s="2">
        <f t="shared" si="28"/>
        <v>2.75</v>
      </c>
      <c r="S328" s="2" t="str">
        <f t="shared" si="29"/>
        <v>Non Eligible</v>
      </c>
      <c r="T328" s="13" t="s">
        <v>377</v>
      </c>
      <c r="U328" s="42"/>
      <c r="V328" s="42"/>
    </row>
    <row r="329" spans="1:22" x14ac:dyDescent="0.25">
      <c r="A329" s="12" t="s">
        <v>43</v>
      </c>
      <c r="B329" s="2" t="s">
        <v>13</v>
      </c>
      <c r="C329" s="2">
        <v>20</v>
      </c>
      <c r="D329" s="8">
        <v>41852</v>
      </c>
      <c r="E329" s="2" t="s">
        <v>14</v>
      </c>
      <c r="F329" s="2" t="s">
        <v>426</v>
      </c>
      <c r="G329" s="2" t="s">
        <v>24</v>
      </c>
      <c r="H329" s="9">
        <v>4.3041095890410963</v>
      </c>
      <c r="I329" s="9">
        <v>7.3013698630136989</v>
      </c>
      <c r="J329" s="3">
        <v>55000</v>
      </c>
      <c r="K329" s="3">
        <f t="shared" si="25"/>
        <v>0</v>
      </c>
      <c r="L329" s="3">
        <f t="shared" si="26"/>
        <v>2750</v>
      </c>
      <c r="M329" s="3">
        <f t="shared" si="27"/>
        <v>57750</v>
      </c>
      <c r="N329" s="2">
        <v>5</v>
      </c>
      <c r="O329" s="2">
        <v>2</v>
      </c>
      <c r="P329" s="2">
        <v>2</v>
      </c>
      <c r="Q329" s="2">
        <v>4</v>
      </c>
      <c r="R329" s="2">
        <f t="shared" si="28"/>
        <v>3.25</v>
      </c>
      <c r="S329" s="2" t="str">
        <f t="shared" si="29"/>
        <v>Non Eligible</v>
      </c>
      <c r="T329" s="13" t="s">
        <v>377</v>
      </c>
      <c r="U329" s="42"/>
      <c r="V329" s="42"/>
    </row>
    <row r="330" spans="1:22" x14ac:dyDescent="0.25">
      <c r="A330" s="12" t="s">
        <v>76</v>
      </c>
      <c r="B330" s="2" t="s">
        <v>57</v>
      </c>
      <c r="C330" s="2">
        <v>20</v>
      </c>
      <c r="D330" s="8">
        <v>41852</v>
      </c>
      <c r="E330" s="2" t="s">
        <v>14</v>
      </c>
      <c r="F330" s="2" t="s">
        <v>426</v>
      </c>
      <c r="G330" s="2" t="s">
        <v>22</v>
      </c>
      <c r="H330" s="9">
        <v>4.3041095890410963</v>
      </c>
      <c r="I330" s="9">
        <v>7.3013698630136989</v>
      </c>
      <c r="J330" s="3">
        <v>60000</v>
      </c>
      <c r="K330" s="3">
        <f t="shared" si="25"/>
        <v>0</v>
      </c>
      <c r="L330" s="3">
        <f t="shared" si="26"/>
        <v>3000</v>
      </c>
      <c r="M330" s="3">
        <f t="shared" si="27"/>
        <v>63000</v>
      </c>
      <c r="N330" s="2">
        <v>3</v>
      </c>
      <c r="O330" s="2">
        <v>3</v>
      </c>
      <c r="P330" s="2">
        <v>2</v>
      </c>
      <c r="Q330" s="2">
        <v>1</v>
      </c>
      <c r="R330" s="2">
        <f t="shared" si="28"/>
        <v>2.25</v>
      </c>
      <c r="S330" s="2" t="str">
        <f t="shared" si="29"/>
        <v>Non Eligible</v>
      </c>
      <c r="T330" s="13" t="s">
        <v>379</v>
      </c>
      <c r="U330" s="42"/>
      <c r="V330" s="42"/>
    </row>
    <row r="331" spans="1:22" x14ac:dyDescent="0.25">
      <c r="A331" s="12" t="s">
        <v>262</v>
      </c>
      <c r="B331" s="2" t="s">
        <v>57</v>
      </c>
      <c r="C331" s="2">
        <v>18</v>
      </c>
      <c r="D331" s="8">
        <v>41852</v>
      </c>
      <c r="E331" s="2" t="s">
        <v>14</v>
      </c>
      <c r="F331" s="2" t="s">
        <v>426</v>
      </c>
      <c r="G331" s="2" t="s">
        <v>19</v>
      </c>
      <c r="H331" s="9">
        <v>4.3041095890410963</v>
      </c>
      <c r="I331" s="9">
        <v>6.3013698630136989</v>
      </c>
      <c r="J331" s="3">
        <v>45000</v>
      </c>
      <c r="K331" s="3">
        <f t="shared" si="25"/>
        <v>0</v>
      </c>
      <c r="L331" s="3">
        <f t="shared" si="26"/>
        <v>2250</v>
      </c>
      <c r="M331" s="3">
        <f t="shared" si="27"/>
        <v>47250</v>
      </c>
      <c r="N331" s="2">
        <v>3</v>
      </c>
      <c r="O331" s="2">
        <v>2</v>
      </c>
      <c r="P331" s="2">
        <v>2</v>
      </c>
      <c r="Q331" s="2">
        <v>3</v>
      </c>
      <c r="R331" s="2">
        <f t="shared" si="28"/>
        <v>2.5</v>
      </c>
      <c r="S331" s="2" t="str">
        <f t="shared" si="29"/>
        <v>Non Eligible</v>
      </c>
      <c r="T331" s="13" t="s">
        <v>379</v>
      </c>
      <c r="U331" s="42"/>
      <c r="V331" s="42"/>
    </row>
    <row r="332" spans="1:22" x14ac:dyDescent="0.25">
      <c r="A332" s="12" t="s">
        <v>206</v>
      </c>
      <c r="B332" s="2" t="s">
        <v>57</v>
      </c>
      <c r="C332" s="2">
        <v>22</v>
      </c>
      <c r="D332" s="8">
        <v>41852</v>
      </c>
      <c r="E332" s="2" t="s">
        <v>14</v>
      </c>
      <c r="F332" s="2" t="s">
        <v>425</v>
      </c>
      <c r="G332" s="2" t="s">
        <v>15</v>
      </c>
      <c r="H332" s="9">
        <v>4.3041095890410963</v>
      </c>
      <c r="I332" s="9">
        <v>5.3013698630136989</v>
      </c>
      <c r="J332" s="3">
        <v>60000</v>
      </c>
      <c r="K332" s="3">
        <f t="shared" si="25"/>
        <v>0</v>
      </c>
      <c r="L332" s="3">
        <f t="shared" si="26"/>
        <v>3000</v>
      </c>
      <c r="M332" s="3">
        <f t="shared" si="27"/>
        <v>63000</v>
      </c>
      <c r="N332" s="2">
        <v>2</v>
      </c>
      <c r="O332" s="2">
        <v>2</v>
      </c>
      <c r="P332" s="2">
        <v>2</v>
      </c>
      <c r="Q332" s="2">
        <v>3</v>
      </c>
      <c r="R332" s="2">
        <f t="shared" si="28"/>
        <v>2.25</v>
      </c>
      <c r="S332" s="2" t="str">
        <f t="shared" si="29"/>
        <v>Non Eligible</v>
      </c>
      <c r="T332" s="13" t="s">
        <v>379</v>
      </c>
      <c r="U332" s="42"/>
      <c r="V332" s="42"/>
    </row>
    <row r="333" spans="1:22" x14ac:dyDescent="0.25">
      <c r="A333" s="12" t="s">
        <v>94</v>
      </c>
      <c r="B333" s="2" t="s">
        <v>57</v>
      </c>
      <c r="C333" s="2">
        <v>18</v>
      </c>
      <c r="D333" s="8">
        <v>41852</v>
      </c>
      <c r="E333" s="2" t="s">
        <v>14</v>
      </c>
      <c r="F333" s="2" t="s">
        <v>426</v>
      </c>
      <c r="G333" s="2" t="s">
        <v>25</v>
      </c>
      <c r="H333" s="9">
        <v>4.3041095890410963</v>
      </c>
      <c r="I333" s="9">
        <v>5.3013698630136989</v>
      </c>
      <c r="J333" s="3">
        <v>55000</v>
      </c>
      <c r="K333" s="3">
        <f t="shared" si="25"/>
        <v>0</v>
      </c>
      <c r="L333" s="3">
        <f t="shared" si="26"/>
        <v>2750</v>
      </c>
      <c r="M333" s="3">
        <f t="shared" si="27"/>
        <v>57750</v>
      </c>
      <c r="N333" s="2">
        <v>3</v>
      </c>
      <c r="O333" s="2">
        <v>3</v>
      </c>
      <c r="P333" s="2">
        <v>2</v>
      </c>
      <c r="Q333" s="2">
        <v>4</v>
      </c>
      <c r="R333" s="2">
        <f t="shared" si="28"/>
        <v>3</v>
      </c>
      <c r="S333" s="2" t="str">
        <f t="shared" si="29"/>
        <v>Non Eligible</v>
      </c>
      <c r="T333" s="13" t="s">
        <v>377</v>
      </c>
      <c r="U333" s="42"/>
      <c r="V333" s="42" t="s">
        <v>432</v>
      </c>
    </row>
    <row r="334" spans="1:22" x14ac:dyDescent="0.25">
      <c r="A334" s="12" t="s">
        <v>303</v>
      </c>
      <c r="B334" s="2" t="s">
        <v>13</v>
      </c>
      <c r="C334" s="2">
        <v>27</v>
      </c>
      <c r="D334" s="8">
        <v>41852</v>
      </c>
      <c r="E334" s="2" t="s">
        <v>14</v>
      </c>
      <c r="F334" s="2" t="s">
        <v>425</v>
      </c>
      <c r="G334" s="5" t="s">
        <v>22</v>
      </c>
      <c r="H334" s="9">
        <v>4.3041095890410963</v>
      </c>
      <c r="I334" s="9">
        <v>6.3013698630136989</v>
      </c>
      <c r="J334" s="3">
        <v>130000</v>
      </c>
      <c r="K334" s="3">
        <f t="shared" si="25"/>
        <v>0</v>
      </c>
      <c r="L334" s="3">
        <f t="shared" si="26"/>
        <v>6500</v>
      </c>
      <c r="M334" s="3">
        <f t="shared" si="27"/>
        <v>136500</v>
      </c>
      <c r="N334" s="2">
        <v>3</v>
      </c>
      <c r="O334" s="2">
        <v>4</v>
      </c>
      <c r="P334" s="2">
        <v>2</v>
      </c>
      <c r="Q334" s="2">
        <v>2</v>
      </c>
      <c r="R334" s="2">
        <f t="shared" si="28"/>
        <v>2.75</v>
      </c>
      <c r="S334" s="2" t="str">
        <f t="shared" si="29"/>
        <v>Non Eligible</v>
      </c>
      <c r="T334" s="13" t="s">
        <v>377</v>
      </c>
      <c r="U334" s="42"/>
      <c r="V334" s="42"/>
    </row>
    <row r="335" spans="1:22" x14ac:dyDescent="0.25">
      <c r="A335" s="12" t="s">
        <v>319</v>
      </c>
      <c r="B335" s="2" t="s">
        <v>13</v>
      </c>
      <c r="C335" s="2">
        <v>30</v>
      </c>
      <c r="D335" s="8">
        <v>41852</v>
      </c>
      <c r="E335" s="2" t="s">
        <v>14</v>
      </c>
      <c r="F335" s="2" t="s">
        <v>425</v>
      </c>
      <c r="G335" s="5" t="s">
        <v>18</v>
      </c>
      <c r="H335" s="9">
        <v>4.3041095890410963</v>
      </c>
      <c r="I335" s="9">
        <v>7.3013698630136989</v>
      </c>
      <c r="J335" s="3">
        <v>80000</v>
      </c>
      <c r="K335" s="3">
        <f t="shared" si="25"/>
        <v>0</v>
      </c>
      <c r="L335" s="3">
        <f t="shared" si="26"/>
        <v>4000</v>
      </c>
      <c r="M335" s="3">
        <f t="shared" si="27"/>
        <v>84000</v>
      </c>
      <c r="N335" s="2">
        <v>3</v>
      </c>
      <c r="O335" s="2">
        <v>3</v>
      </c>
      <c r="P335" s="2">
        <v>2</v>
      </c>
      <c r="Q335" s="2">
        <v>3</v>
      </c>
      <c r="R335" s="2">
        <f t="shared" si="28"/>
        <v>2.75</v>
      </c>
      <c r="S335" s="2" t="str">
        <f t="shared" si="29"/>
        <v>Non Eligible</v>
      </c>
      <c r="T335" s="13" t="s">
        <v>377</v>
      </c>
      <c r="U335" s="42"/>
      <c r="V335" s="42"/>
    </row>
    <row r="336" spans="1:22" x14ac:dyDescent="0.25">
      <c r="A336" s="12" t="s">
        <v>261</v>
      </c>
      <c r="B336" s="2" t="s">
        <v>57</v>
      </c>
      <c r="C336" s="2">
        <v>21</v>
      </c>
      <c r="D336" s="8">
        <v>41852</v>
      </c>
      <c r="E336" s="2" t="s">
        <v>14</v>
      </c>
      <c r="F336" s="2" t="s">
        <v>425</v>
      </c>
      <c r="G336" s="2" t="s">
        <v>19</v>
      </c>
      <c r="H336" s="9">
        <v>4.3041095890410963</v>
      </c>
      <c r="I336" s="9">
        <v>6.3013698630136989</v>
      </c>
      <c r="J336" s="3">
        <v>45000</v>
      </c>
      <c r="K336" s="3">
        <f t="shared" si="25"/>
        <v>0</v>
      </c>
      <c r="L336" s="3">
        <f t="shared" si="26"/>
        <v>2250</v>
      </c>
      <c r="M336" s="3">
        <f t="shared" si="27"/>
        <v>47250</v>
      </c>
      <c r="N336" s="2">
        <v>2</v>
      </c>
      <c r="O336" s="2">
        <v>4</v>
      </c>
      <c r="P336" s="2">
        <v>2</v>
      </c>
      <c r="Q336" s="2">
        <v>5</v>
      </c>
      <c r="R336" s="2">
        <f t="shared" si="28"/>
        <v>3.25</v>
      </c>
      <c r="S336" s="2" t="str">
        <f t="shared" si="29"/>
        <v>Non Eligible</v>
      </c>
      <c r="T336" s="13" t="s">
        <v>379</v>
      </c>
      <c r="U336" s="42" t="s">
        <v>432</v>
      </c>
      <c r="V336" s="42"/>
    </row>
    <row r="337" spans="1:22" x14ac:dyDescent="0.25">
      <c r="A337" s="12" t="s">
        <v>209</v>
      </c>
      <c r="B337" s="2" t="s">
        <v>57</v>
      </c>
      <c r="C337" s="2">
        <v>20</v>
      </c>
      <c r="D337" s="8">
        <v>41852</v>
      </c>
      <c r="E337" s="2" t="s">
        <v>14</v>
      </c>
      <c r="F337" s="2" t="s">
        <v>425</v>
      </c>
      <c r="G337" s="2" t="s">
        <v>23</v>
      </c>
      <c r="H337" s="9">
        <v>4.3041095890410963</v>
      </c>
      <c r="I337" s="9">
        <v>5.3013698630136989</v>
      </c>
      <c r="J337" s="3">
        <v>60000</v>
      </c>
      <c r="K337" s="3">
        <f t="shared" si="25"/>
        <v>0</v>
      </c>
      <c r="L337" s="3">
        <f t="shared" si="26"/>
        <v>3000</v>
      </c>
      <c r="M337" s="3">
        <f t="shared" si="27"/>
        <v>63000</v>
      </c>
      <c r="N337" s="2">
        <v>3</v>
      </c>
      <c r="O337" s="2">
        <v>2</v>
      </c>
      <c r="P337" s="2">
        <v>2</v>
      </c>
      <c r="Q337" s="2">
        <v>5</v>
      </c>
      <c r="R337" s="2">
        <f t="shared" si="28"/>
        <v>3</v>
      </c>
      <c r="S337" s="2" t="str">
        <f t="shared" si="29"/>
        <v>Non Eligible</v>
      </c>
      <c r="T337" s="13" t="s">
        <v>378</v>
      </c>
      <c r="U337" s="42"/>
      <c r="V337" s="42"/>
    </row>
    <row r="338" spans="1:22" x14ac:dyDescent="0.25">
      <c r="A338" s="12" t="s">
        <v>124</v>
      </c>
      <c r="B338" s="2" t="s">
        <v>57</v>
      </c>
      <c r="C338" s="2">
        <v>21</v>
      </c>
      <c r="D338" s="8">
        <v>41821</v>
      </c>
      <c r="E338" s="2" t="s">
        <v>14</v>
      </c>
      <c r="F338" s="2" t="s">
        <v>426</v>
      </c>
      <c r="G338" s="2" t="s">
        <v>22</v>
      </c>
      <c r="H338" s="9">
        <v>4.3890410958904109</v>
      </c>
      <c r="I338" s="9">
        <v>6.3863013698630136</v>
      </c>
      <c r="J338" s="3">
        <v>70000</v>
      </c>
      <c r="K338" s="3">
        <f t="shared" si="25"/>
        <v>0</v>
      </c>
      <c r="L338" s="3">
        <f t="shared" si="26"/>
        <v>3500</v>
      </c>
      <c r="M338" s="3">
        <f t="shared" si="27"/>
        <v>73500</v>
      </c>
      <c r="N338" s="2">
        <v>3</v>
      </c>
      <c r="O338" s="2">
        <v>4</v>
      </c>
      <c r="P338" s="2">
        <v>3</v>
      </c>
      <c r="Q338" s="2">
        <v>2</v>
      </c>
      <c r="R338" s="2">
        <f t="shared" si="28"/>
        <v>3</v>
      </c>
      <c r="S338" s="2" t="str">
        <f t="shared" si="29"/>
        <v>Non Eligible</v>
      </c>
      <c r="T338" s="13" t="s">
        <v>377</v>
      </c>
      <c r="U338" s="42"/>
      <c r="V338" s="42"/>
    </row>
    <row r="339" spans="1:22" x14ac:dyDescent="0.25">
      <c r="A339" s="12" t="s">
        <v>239</v>
      </c>
      <c r="B339" s="2" t="s">
        <v>57</v>
      </c>
      <c r="C339" s="2">
        <v>20</v>
      </c>
      <c r="D339" s="8">
        <v>41821</v>
      </c>
      <c r="E339" s="2" t="s">
        <v>14</v>
      </c>
      <c r="F339" s="2" t="s">
        <v>425</v>
      </c>
      <c r="G339" s="2" t="s">
        <v>26</v>
      </c>
      <c r="H339" s="9">
        <v>4.3890410958904109</v>
      </c>
      <c r="I339" s="9">
        <v>6.3863013698630136</v>
      </c>
      <c r="J339" s="3">
        <v>60000</v>
      </c>
      <c r="K339" s="3">
        <f t="shared" si="25"/>
        <v>0</v>
      </c>
      <c r="L339" s="3">
        <f t="shared" si="26"/>
        <v>3000</v>
      </c>
      <c r="M339" s="3">
        <f t="shared" si="27"/>
        <v>63000</v>
      </c>
      <c r="N339" s="2">
        <v>3</v>
      </c>
      <c r="O339" s="2">
        <v>3</v>
      </c>
      <c r="P339" s="2">
        <v>3</v>
      </c>
      <c r="Q339" s="2">
        <v>2</v>
      </c>
      <c r="R339" s="2">
        <f t="shared" si="28"/>
        <v>2.75</v>
      </c>
      <c r="S339" s="2" t="str">
        <f t="shared" si="29"/>
        <v>Non Eligible</v>
      </c>
      <c r="T339" s="13" t="s">
        <v>379</v>
      </c>
      <c r="U339" s="42"/>
      <c r="V339" s="42"/>
    </row>
    <row r="340" spans="1:22" x14ac:dyDescent="0.25">
      <c r="A340" s="12" t="s">
        <v>219</v>
      </c>
      <c r="B340" s="2" t="s">
        <v>57</v>
      </c>
      <c r="C340" s="2">
        <v>19</v>
      </c>
      <c r="D340" s="8">
        <v>41821</v>
      </c>
      <c r="E340" s="2" t="s">
        <v>14</v>
      </c>
      <c r="F340" s="2" t="s">
        <v>425</v>
      </c>
      <c r="G340" s="2" t="s">
        <v>23</v>
      </c>
      <c r="H340" s="9">
        <v>4.3890410958904109</v>
      </c>
      <c r="I340" s="9">
        <v>5.3863013698630136</v>
      </c>
      <c r="J340" s="3">
        <v>65000</v>
      </c>
      <c r="K340" s="3">
        <f t="shared" si="25"/>
        <v>0</v>
      </c>
      <c r="L340" s="3">
        <f t="shared" si="26"/>
        <v>3250</v>
      </c>
      <c r="M340" s="3">
        <f t="shared" si="27"/>
        <v>68250</v>
      </c>
      <c r="N340" s="2">
        <v>3</v>
      </c>
      <c r="O340" s="2">
        <v>2</v>
      </c>
      <c r="P340" s="2">
        <v>4</v>
      </c>
      <c r="Q340" s="2">
        <v>1</v>
      </c>
      <c r="R340" s="2">
        <f t="shared" si="28"/>
        <v>2.5</v>
      </c>
      <c r="S340" s="2" t="str">
        <f t="shared" si="29"/>
        <v>Non Eligible</v>
      </c>
      <c r="T340" s="13" t="s">
        <v>379</v>
      </c>
      <c r="U340" s="42"/>
      <c r="V340" s="42"/>
    </row>
    <row r="341" spans="1:22" x14ac:dyDescent="0.25">
      <c r="A341" s="12" t="s">
        <v>181</v>
      </c>
      <c r="B341" s="2" t="s">
        <v>13</v>
      </c>
      <c r="C341" s="2">
        <v>18</v>
      </c>
      <c r="D341" s="8">
        <v>41821</v>
      </c>
      <c r="E341" s="2" t="s">
        <v>14</v>
      </c>
      <c r="F341" s="2" t="s">
        <v>425</v>
      </c>
      <c r="G341" s="2" t="s">
        <v>16</v>
      </c>
      <c r="H341" s="9">
        <v>4.3890410958904109</v>
      </c>
      <c r="I341" s="9">
        <v>6.3863013698630136</v>
      </c>
      <c r="J341" s="3">
        <v>70000</v>
      </c>
      <c r="K341" s="3">
        <f t="shared" si="25"/>
        <v>3500</v>
      </c>
      <c r="L341" s="3">
        <f t="shared" si="26"/>
        <v>3500</v>
      </c>
      <c r="M341" s="3">
        <f t="shared" si="27"/>
        <v>77000</v>
      </c>
      <c r="N341" s="2">
        <v>3</v>
      </c>
      <c r="O341" s="2">
        <v>3</v>
      </c>
      <c r="P341" s="2">
        <v>5</v>
      </c>
      <c r="Q341" s="2">
        <v>4</v>
      </c>
      <c r="R341" s="2">
        <f t="shared" si="28"/>
        <v>3.75</v>
      </c>
      <c r="S341" s="2" t="str">
        <f t="shared" si="29"/>
        <v>Non Eligible</v>
      </c>
      <c r="T341" s="13" t="s">
        <v>377</v>
      </c>
      <c r="U341" s="42"/>
      <c r="V341" s="42"/>
    </row>
    <row r="342" spans="1:22" x14ac:dyDescent="0.25">
      <c r="A342" s="12" t="s">
        <v>190</v>
      </c>
      <c r="B342" s="2" t="s">
        <v>13</v>
      </c>
      <c r="C342" s="2">
        <v>18</v>
      </c>
      <c r="D342" s="8">
        <v>41821</v>
      </c>
      <c r="E342" s="2" t="s">
        <v>14</v>
      </c>
      <c r="F342" s="2" t="s">
        <v>425</v>
      </c>
      <c r="G342" s="2" t="s">
        <v>16</v>
      </c>
      <c r="H342" s="9">
        <v>4.3890410958904109</v>
      </c>
      <c r="I342" s="9">
        <v>5.3863013698630136</v>
      </c>
      <c r="J342" s="3">
        <v>65000</v>
      </c>
      <c r="K342" s="3">
        <f t="shared" si="25"/>
        <v>3250</v>
      </c>
      <c r="L342" s="3">
        <f t="shared" si="26"/>
        <v>3250</v>
      </c>
      <c r="M342" s="3">
        <f t="shared" si="27"/>
        <v>71500</v>
      </c>
      <c r="N342" s="2">
        <v>3</v>
      </c>
      <c r="O342" s="2">
        <v>3</v>
      </c>
      <c r="P342" s="2">
        <v>5</v>
      </c>
      <c r="Q342" s="2">
        <v>4</v>
      </c>
      <c r="R342" s="2">
        <f t="shared" si="28"/>
        <v>3.75</v>
      </c>
      <c r="S342" s="2" t="str">
        <f t="shared" si="29"/>
        <v>Non Eligible</v>
      </c>
      <c r="T342" s="13" t="s">
        <v>379</v>
      </c>
      <c r="U342" s="42"/>
      <c r="V342" s="42"/>
    </row>
    <row r="343" spans="1:22" x14ac:dyDescent="0.25">
      <c r="A343" s="12" t="s">
        <v>130</v>
      </c>
      <c r="B343" s="2" t="s">
        <v>57</v>
      </c>
      <c r="C343" s="2">
        <v>22</v>
      </c>
      <c r="D343" s="8">
        <v>41821</v>
      </c>
      <c r="E343" s="2" t="s">
        <v>14</v>
      </c>
      <c r="F343" s="2" t="s">
        <v>425</v>
      </c>
      <c r="G343" s="2" t="s">
        <v>22</v>
      </c>
      <c r="H343" s="9">
        <v>4.3890410958904109</v>
      </c>
      <c r="I343" s="9">
        <v>6.3863013698630136</v>
      </c>
      <c r="J343" s="3">
        <v>45000</v>
      </c>
      <c r="K343" s="3">
        <f t="shared" si="25"/>
        <v>0</v>
      </c>
      <c r="L343" s="3">
        <f t="shared" si="26"/>
        <v>2250</v>
      </c>
      <c r="M343" s="3">
        <f t="shared" si="27"/>
        <v>47250</v>
      </c>
      <c r="N343" s="2">
        <v>3</v>
      </c>
      <c r="O343" s="2">
        <v>4</v>
      </c>
      <c r="P343" s="2">
        <v>4</v>
      </c>
      <c r="Q343" s="2">
        <v>2</v>
      </c>
      <c r="R343" s="2">
        <f t="shared" si="28"/>
        <v>3.25</v>
      </c>
      <c r="S343" s="2" t="str">
        <f t="shared" si="29"/>
        <v>Non Eligible</v>
      </c>
      <c r="T343" s="13" t="s">
        <v>377</v>
      </c>
      <c r="U343" s="42"/>
      <c r="V343" s="42"/>
    </row>
    <row r="344" spans="1:22" x14ac:dyDescent="0.25">
      <c r="A344" s="12" t="s">
        <v>202</v>
      </c>
      <c r="B344" s="2" t="s">
        <v>57</v>
      </c>
      <c r="C344" s="2">
        <v>18</v>
      </c>
      <c r="D344" s="8">
        <v>41821</v>
      </c>
      <c r="E344" s="2" t="s">
        <v>14</v>
      </c>
      <c r="F344" s="2" t="s">
        <v>425</v>
      </c>
      <c r="G344" s="2" t="s">
        <v>15</v>
      </c>
      <c r="H344" s="9">
        <v>4.3890410958904109</v>
      </c>
      <c r="I344" s="9">
        <v>5.3863013698630136</v>
      </c>
      <c r="J344" s="3">
        <v>65000</v>
      </c>
      <c r="K344" s="3">
        <f t="shared" si="25"/>
        <v>3250</v>
      </c>
      <c r="L344" s="3">
        <f t="shared" si="26"/>
        <v>3250</v>
      </c>
      <c r="M344" s="3">
        <f t="shared" si="27"/>
        <v>71500</v>
      </c>
      <c r="N344" s="2">
        <v>3</v>
      </c>
      <c r="O344" s="2">
        <v>3</v>
      </c>
      <c r="P344" s="2">
        <v>4</v>
      </c>
      <c r="Q344" s="2">
        <v>5</v>
      </c>
      <c r="R344" s="2">
        <f t="shared" si="28"/>
        <v>3.75</v>
      </c>
      <c r="S344" s="2" t="str">
        <f t="shared" si="29"/>
        <v>Non Eligible</v>
      </c>
      <c r="T344" s="13" t="s">
        <v>377</v>
      </c>
      <c r="U344" s="42"/>
      <c r="V344" s="42"/>
    </row>
    <row r="345" spans="1:22" x14ac:dyDescent="0.25">
      <c r="A345" s="12" t="s">
        <v>295</v>
      </c>
      <c r="B345" s="2" t="s">
        <v>13</v>
      </c>
      <c r="C345" s="2">
        <v>26</v>
      </c>
      <c r="D345" s="8">
        <v>41821</v>
      </c>
      <c r="E345" s="2" t="s">
        <v>14</v>
      </c>
      <c r="F345" s="2" t="s">
        <v>425</v>
      </c>
      <c r="G345" s="5" t="s">
        <v>22</v>
      </c>
      <c r="H345" s="9">
        <v>4.3890410958904109</v>
      </c>
      <c r="I345" s="9">
        <v>7.3863013698630136</v>
      </c>
      <c r="J345" s="3">
        <v>110000</v>
      </c>
      <c r="K345" s="3">
        <f t="shared" si="25"/>
        <v>5500</v>
      </c>
      <c r="L345" s="3">
        <f t="shared" si="26"/>
        <v>5500</v>
      </c>
      <c r="M345" s="3">
        <f t="shared" si="27"/>
        <v>121000</v>
      </c>
      <c r="N345" s="2">
        <v>2</v>
      </c>
      <c r="O345" s="2">
        <v>4</v>
      </c>
      <c r="P345" s="2">
        <v>3</v>
      </c>
      <c r="Q345" s="2">
        <v>5</v>
      </c>
      <c r="R345" s="2">
        <f t="shared" si="28"/>
        <v>3.5</v>
      </c>
      <c r="S345" s="2" t="str">
        <f t="shared" si="29"/>
        <v>Non Eligible</v>
      </c>
      <c r="T345" s="13" t="s">
        <v>379</v>
      </c>
      <c r="U345" s="42"/>
      <c r="V345" s="42"/>
    </row>
    <row r="346" spans="1:22" x14ac:dyDescent="0.25">
      <c r="A346" s="12" t="s">
        <v>31</v>
      </c>
      <c r="B346" s="2" t="s">
        <v>13</v>
      </c>
      <c r="C346" s="2">
        <v>21</v>
      </c>
      <c r="D346" s="8">
        <v>41821</v>
      </c>
      <c r="E346" s="2" t="s">
        <v>62</v>
      </c>
      <c r="F346" s="2" t="s">
        <v>426</v>
      </c>
      <c r="G346" s="2" t="s">
        <v>20</v>
      </c>
      <c r="H346" s="9">
        <v>4.3890410958904109</v>
      </c>
      <c r="I346" s="9">
        <v>5.3863013698630136</v>
      </c>
      <c r="J346" s="3">
        <v>50000</v>
      </c>
      <c r="K346" s="3">
        <f t="shared" si="25"/>
        <v>2500</v>
      </c>
      <c r="L346" s="3">
        <f t="shared" si="26"/>
        <v>2500</v>
      </c>
      <c r="M346" s="3">
        <f t="shared" si="27"/>
        <v>55000</v>
      </c>
      <c r="N346" s="2">
        <v>3</v>
      </c>
      <c r="O346" s="2">
        <v>4</v>
      </c>
      <c r="P346" s="2">
        <v>2</v>
      </c>
      <c r="Q346" s="2">
        <v>5</v>
      </c>
      <c r="R346" s="2">
        <f t="shared" si="28"/>
        <v>3.5</v>
      </c>
      <c r="S346" s="2" t="str">
        <f t="shared" si="29"/>
        <v>Non Eligible</v>
      </c>
      <c r="T346" s="13" t="s">
        <v>377</v>
      </c>
      <c r="U346" s="42"/>
      <c r="V346" s="42"/>
    </row>
    <row r="347" spans="1:22" x14ac:dyDescent="0.25">
      <c r="A347" s="12" t="s">
        <v>140</v>
      </c>
      <c r="B347" s="2" t="s">
        <v>57</v>
      </c>
      <c r="C347" s="2">
        <v>19</v>
      </c>
      <c r="D347" s="8">
        <v>41821</v>
      </c>
      <c r="E347" s="2" t="s">
        <v>62</v>
      </c>
      <c r="F347" s="2" t="s">
        <v>426</v>
      </c>
      <c r="G347" s="2" t="s">
        <v>15</v>
      </c>
      <c r="H347" s="9">
        <v>4.3890410958904109</v>
      </c>
      <c r="I347" s="9">
        <v>6.3863013698630136</v>
      </c>
      <c r="J347" s="3">
        <v>40000</v>
      </c>
      <c r="K347" s="3">
        <f t="shared" si="25"/>
        <v>0</v>
      </c>
      <c r="L347" s="3">
        <f t="shared" si="26"/>
        <v>2000</v>
      </c>
      <c r="M347" s="3">
        <f t="shared" si="27"/>
        <v>42000</v>
      </c>
      <c r="N347" s="2">
        <v>3</v>
      </c>
      <c r="O347" s="2">
        <v>3</v>
      </c>
      <c r="P347" s="2">
        <v>2</v>
      </c>
      <c r="Q347" s="2">
        <v>3</v>
      </c>
      <c r="R347" s="2">
        <f t="shared" si="28"/>
        <v>2.75</v>
      </c>
      <c r="S347" s="2" t="str">
        <f t="shared" si="29"/>
        <v>Non Eligible</v>
      </c>
      <c r="T347" s="13" t="s">
        <v>377</v>
      </c>
      <c r="U347" s="42" t="s">
        <v>432</v>
      </c>
      <c r="V347" s="42"/>
    </row>
    <row r="348" spans="1:22" x14ac:dyDescent="0.25">
      <c r="A348" s="12" t="s">
        <v>17</v>
      </c>
      <c r="B348" s="2" t="s">
        <v>13</v>
      </c>
      <c r="C348" s="2">
        <v>23</v>
      </c>
      <c r="D348" s="8">
        <v>41821</v>
      </c>
      <c r="E348" s="2" t="s">
        <v>14</v>
      </c>
      <c r="F348" s="2" t="s">
        <v>425</v>
      </c>
      <c r="G348" s="5" t="s">
        <v>22</v>
      </c>
      <c r="H348" s="9">
        <v>4.3890410958904109</v>
      </c>
      <c r="I348" s="9">
        <v>6.3863013698630136</v>
      </c>
      <c r="J348" s="3">
        <v>130000</v>
      </c>
      <c r="K348" s="3">
        <f t="shared" si="25"/>
        <v>6500</v>
      </c>
      <c r="L348" s="3">
        <f t="shared" si="26"/>
        <v>6500</v>
      </c>
      <c r="M348" s="3">
        <f t="shared" si="27"/>
        <v>143000</v>
      </c>
      <c r="N348" s="2">
        <v>3</v>
      </c>
      <c r="O348" s="2">
        <v>4</v>
      </c>
      <c r="P348" s="2">
        <v>4</v>
      </c>
      <c r="Q348" s="2">
        <v>4</v>
      </c>
      <c r="R348" s="2">
        <f t="shared" si="28"/>
        <v>3.75</v>
      </c>
      <c r="S348" s="2" t="str">
        <f t="shared" si="29"/>
        <v>Non Eligible</v>
      </c>
      <c r="T348" s="13" t="s">
        <v>379</v>
      </c>
      <c r="U348" s="42"/>
      <c r="V348" s="42"/>
    </row>
    <row r="349" spans="1:22" x14ac:dyDescent="0.25">
      <c r="A349" s="12" t="s">
        <v>51</v>
      </c>
      <c r="B349" s="2" t="s">
        <v>13</v>
      </c>
      <c r="C349" s="2">
        <v>18</v>
      </c>
      <c r="D349" s="8">
        <v>41791</v>
      </c>
      <c r="E349" s="2" t="s">
        <v>14</v>
      </c>
      <c r="F349" s="2" t="s">
        <v>426</v>
      </c>
      <c r="G349" s="2" t="s">
        <v>22</v>
      </c>
      <c r="H349" s="9">
        <v>4.4712328767123291</v>
      </c>
      <c r="I349" s="9">
        <v>6.4684931506849317</v>
      </c>
      <c r="J349" s="3">
        <v>70000</v>
      </c>
      <c r="K349" s="3">
        <f t="shared" si="25"/>
        <v>3500</v>
      </c>
      <c r="L349" s="3">
        <f t="shared" si="26"/>
        <v>3500</v>
      </c>
      <c r="M349" s="3">
        <f t="shared" si="27"/>
        <v>77000</v>
      </c>
      <c r="N349" s="2">
        <v>4</v>
      </c>
      <c r="O349" s="2">
        <v>3</v>
      </c>
      <c r="P349" s="2">
        <v>3</v>
      </c>
      <c r="Q349" s="2">
        <v>4</v>
      </c>
      <c r="R349" s="2">
        <f t="shared" si="28"/>
        <v>3.5</v>
      </c>
      <c r="S349" s="2" t="str">
        <f t="shared" si="29"/>
        <v>Non Eligible</v>
      </c>
      <c r="T349" s="13" t="s">
        <v>379</v>
      </c>
      <c r="U349" s="42"/>
      <c r="V349" s="42"/>
    </row>
    <row r="350" spans="1:22" x14ac:dyDescent="0.25">
      <c r="A350" s="12" t="s">
        <v>252</v>
      </c>
      <c r="B350" s="2" t="s">
        <v>57</v>
      </c>
      <c r="C350" s="2">
        <v>19</v>
      </c>
      <c r="D350" s="8">
        <v>41791</v>
      </c>
      <c r="E350" s="2" t="s">
        <v>105</v>
      </c>
      <c r="F350" s="2" t="s">
        <v>426</v>
      </c>
      <c r="G350" s="2" t="s">
        <v>18</v>
      </c>
      <c r="H350" s="9">
        <v>4.4712328767123291</v>
      </c>
      <c r="I350" s="9">
        <v>6.4684931506849317</v>
      </c>
      <c r="J350" s="3">
        <v>40000</v>
      </c>
      <c r="K350" s="3">
        <f t="shared" si="25"/>
        <v>0</v>
      </c>
      <c r="L350" s="3">
        <f t="shared" si="26"/>
        <v>2000</v>
      </c>
      <c r="M350" s="3">
        <f t="shared" si="27"/>
        <v>42000</v>
      </c>
      <c r="N350" s="2">
        <v>2</v>
      </c>
      <c r="O350" s="2">
        <v>4</v>
      </c>
      <c r="P350" s="2">
        <v>2</v>
      </c>
      <c r="Q350" s="2">
        <v>5</v>
      </c>
      <c r="R350" s="2">
        <f t="shared" si="28"/>
        <v>3.25</v>
      </c>
      <c r="S350" s="2" t="str">
        <f t="shared" si="29"/>
        <v>Non Eligible</v>
      </c>
      <c r="T350" s="13" t="s">
        <v>379</v>
      </c>
      <c r="U350" s="42"/>
      <c r="V350" s="42"/>
    </row>
    <row r="351" spans="1:22" x14ac:dyDescent="0.25">
      <c r="A351" s="12" t="s">
        <v>60</v>
      </c>
      <c r="B351" s="2" t="s">
        <v>57</v>
      </c>
      <c r="C351" s="2">
        <v>21</v>
      </c>
      <c r="D351" s="8">
        <v>41791</v>
      </c>
      <c r="E351" s="2" t="s">
        <v>14</v>
      </c>
      <c r="F351" s="2" t="s">
        <v>425</v>
      </c>
      <c r="G351" s="2" t="s">
        <v>20</v>
      </c>
      <c r="H351" s="9">
        <v>4.4712328767123291</v>
      </c>
      <c r="I351" s="9">
        <v>5.4684931506849317</v>
      </c>
      <c r="J351" s="3">
        <v>45000</v>
      </c>
      <c r="K351" s="3">
        <f t="shared" si="25"/>
        <v>0</v>
      </c>
      <c r="L351" s="3">
        <f t="shared" si="26"/>
        <v>2250</v>
      </c>
      <c r="M351" s="3">
        <f t="shared" si="27"/>
        <v>47250</v>
      </c>
      <c r="N351" s="2">
        <v>3</v>
      </c>
      <c r="O351" s="2">
        <v>3</v>
      </c>
      <c r="P351" s="2">
        <v>1</v>
      </c>
      <c r="Q351" s="2">
        <v>2</v>
      </c>
      <c r="R351" s="2">
        <f t="shared" si="28"/>
        <v>2.25</v>
      </c>
      <c r="S351" s="2" t="str">
        <f t="shared" si="29"/>
        <v>Non Eligible</v>
      </c>
      <c r="T351" s="13" t="s">
        <v>377</v>
      </c>
      <c r="U351" s="42"/>
      <c r="V351" s="42"/>
    </row>
    <row r="352" spans="1:22" x14ac:dyDescent="0.25">
      <c r="A352" s="12" t="s">
        <v>337</v>
      </c>
      <c r="B352" s="2" t="s">
        <v>13</v>
      </c>
      <c r="C352" s="2">
        <v>31</v>
      </c>
      <c r="D352" s="8">
        <v>41791</v>
      </c>
      <c r="E352" s="2" t="s">
        <v>14</v>
      </c>
      <c r="F352" s="2" t="s">
        <v>425</v>
      </c>
      <c r="G352" s="5" t="s">
        <v>22</v>
      </c>
      <c r="H352" s="9">
        <v>4.4712328767123291</v>
      </c>
      <c r="I352" s="9">
        <v>9.4684931506849317</v>
      </c>
      <c r="J352" s="3">
        <v>170000</v>
      </c>
      <c r="K352" s="3">
        <f t="shared" si="25"/>
        <v>8500</v>
      </c>
      <c r="L352" s="3">
        <f t="shared" si="26"/>
        <v>8500</v>
      </c>
      <c r="M352" s="3">
        <f t="shared" si="27"/>
        <v>187000</v>
      </c>
      <c r="N352" s="2">
        <v>3</v>
      </c>
      <c r="O352" s="2">
        <v>4</v>
      </c>
      <c r="P352" s="2">
        <v>2</v>
      </c>
      <c r="Q352" s="2">
        <v>5</v>
      </c>
      <c r="R352" s="2">
        <f t="shared" si="28"/>
        <v>3.5</v>
      </c>
      <c r="S352" s="2" t="str">
        <f t="shared" si="29"/>
        <v>Non Eligible</v>
      </c>
      <c r="T352" s="13" t="s">
        <v>377</v>
      </c>
      <c r="U352" s="42"/>
      <c r="V352" s="42"/>
    </row>
    <row r="353" spans="1:22" x14ac:dyDescent="0.25">
      <c r="A353" s="12" t="s">
        <v>369</v>
      </c>
      <c r="B353" s="2" t="s">
        <v>13</v>
      </c>
      <c r="C353" s="2">
        <v>41</v>
      </c>
      <c r="D353" s="8">
        <v>41791</v>
      </c>
      <c r="E353" s="2" t="s">
        <v>14</v>
      </c>
      <c r="F353" s="2" t="s">
        <v>426</v>
      </c>
      <c r="G353" s="5" t="s">
        <v>15</v>
      </c>
      <c r="H353" s="9">
        <v>4.4712328767123291</v>
      </c>
      <c r="I353" s="9">
        <v>13.468493150684932</v>
      </c>
      <c r="J353" s="3">
        <v>260000</v>
      </c>
      <c r="K353" s="3">
        <f t="shared" si="25"/>
        <v>13000</v>
      </c>
      <c r="L353" s="3">
        <f t="shared" si="26"/>
        <v>13000</v>
      </c>
      <c r="M353" s="3">
        <f t="shared" si="27"/>
        <v>286000</v>
      </c>
      <c r="N353" s="2">
        <v>3</v>
      </c>
      <c r="O353" s="2">
        <v>3</v>
      </c>
      <c r="P353" s="2">
        <v>5</v>
      </c>
      <c r="Q353" s="2">
        <v>4</v>
      </c>
      <c r="R353" s="2">
        <f t="shared" si="28"/>
        <v>3.75</v>
      </c>
      <c r="S353" s="2" t="str">
        <f t="shared" si="29"/>
        <v>Non Eligible</v>
      </c>
      <c r="T353" s="13" t="s">
        <v>379</v>
      </c>
      <c r="U353" s="42"/>
      <c r="V353" s="42"/>
    </row>
    <row r="354" spans="1:22" x14ac:dyDescent="0.25">
      <c r="A354" s="12" t="s">
        <v>366</v>
      </c>
      <c r="B354" s="2" t="s">
        <v>13</v>
      </c>
      <c r="C354" s="2">
        <v>43</v>
      </c>
      <c r="D354" s="8">
        <v>41791</v>
      </c>
      <c r="E354" s="2" t="s">
        <v>14</v>
      </c>
      <c r="F354" s="2" t="s">
        <v>425</v>
      </c>
      <c r="G354" s="5" t="s">
        <v>16</v>
      </c>
      <c r="H354" s="9">
        <v>4.4712328767123291</v>
      </c>
      <c r="I354" s="9">
        <v>12.468493150684932</v>
      </c>
      <c r="J354" s="3">
        <v>260000</v>
      </c>
      <c r="K354" s="3">
        <f t="shared" si="25"/>
        <v>26000</v>
      </c>
      <c r="L354" s="3">
        <f t="shared" si="26"/>
        <v>13000</v>
      </c>
      <c r="M354" s="3">
        <f t="shared" si="27"/>
        <v>299000</v>
      </c>
      <c r="N354" s="2">
        <v>5</v>
      </c>
      <c r="O354" s="2">
        <v>4</v>
      </c>
      <c r="P354" s="2">
        <v>5</v>
      </c>
      <c r="Q354" s="2">
        <v>2</v>
      </c>
      <c r="R354" s="2">
        <f t="shared" si="28"/>
        <v>4</v>
      </c>
      <c r="S354" s="2" t="str">
        <f t="shared" si="29"/>
        <v>Non Eligible</v>
      </c>
      <c r="T354" s="13" t="s">
        <v>378</v>
      </c>
      <c r="U354" s="42"/>
      <c r="V354" s="42"/>
    </row>
    <row r="355" spans="1:22" x14ac:dyDescent="0.25">
      <c r="A355" s="12" t="s">
        <v>112</v>
      </c>
      <c r="B355" s="2" t="s">
        <v>57</v>
      </c>
      <c r="C355" s="2">
        <v>20</v>
      </c>
      <c r="D355" s="8">
        <v>41791</v>
      </c>
      <c r="E355" s="2" t="s">
        <v>14</v>
      </c>
      <c r="F355" s="2" t="s">
        <v>425</v>
      </c>
      <c r="G355" s="2" t="s">
        <v>20</v>
      </c>
      <c r="H355" s="9">
        <v>4.4712328767123291</v>
      </c>
      <c r="I355" s="9">
        <v>6.4684931506849317</v>
      </c>
      <c r="J355" s="3">
        <v>45000</v>
      </c>
      <c r="K355" s="3">
        <f t="shared" si="25"/>
        <v>0</v>
      </c>
      <c r="L355" s="3">
        <f t="shared" si="26"/>
        <v>2250</v>
      </c>
      <c r="M355" s="3">
        <f t="shared" si="27"/>
        <v>47250</v>
      </c>
      <c r="N355" s="2">
        <v>5</v>
      </c>
      <c r="O355" s="2">
        <v>3</v>
      </c>
      <c r="P355" s="2">
        <v>1</v>
      </c>
      <c r="Q355" s="2">
        <v>4</v>
      </c>
      <c r="R355" s="2">
        <f t="shared" si="28"/>
        <v>3.25</v>
      </c>
      <c r="S355" s="2" t="str">
        <f t="shared" si="29"/>
        <v>Non Eligible</v>
      </c>
      <c r="T355" s="13" t="s">
        <v>377</v>
      </c>
      <c r="U355" s="42"/>
      <c r="V355" s="42"/>
    </row>
    <row r="356" spans="1:22" x14ac:dyDescent="0.25">
      <c r="A356" s="12" t="s">
        <v>129</v>
      </c>
      <c r="B356" s="2" t="s">
        <v>57</v>
      </c>
      <c r="C356" s="2">
        <v>18</v>
      </c>
      <c r="D356" s="8">
        <v>41760</v>
      </c>
      <c r="E356" s="2" t="s">
        <v>14</v>
      </c>
      <c r="F356" s="2" t="s">
        <v>426</v>
      </c>
      <c r="G356" s="2" t="s">
        <v>22</v>
      </c>
      <c r="H356" s="9">
        <v>4.5561643835616437</v>
      </c>
      <c r="I356" s="9">
        <v>6.5534246575342463</v>
      </c>
      <c r="J356" s="3">
        <v>50000</v>
      </c>
      <c r="K356" s="3">
        <f t="shared" si="25"/>
        <v>0</v>
      </c>
      <c r="L356" s="3">
        <f t="shared" si="26"/>
        <v>2500</v>
      </c>
      <c r="M356" s="3">
        <f t="shared" si="27"/>
        <v>52500</v>
      </c>
      <c r="N356" s="2">
        <v>3</v>
      </c>
      <c r="O356" s="2">
        <v>3</v>
      </c>
      <c r="P356" s="2">
        <v>2</v>
      </c>
      <c r="Q356" s="2">
        <v>4</v>
      </c>
      <c r="R356" s="2">
        <f t="shared" si="28"/>
        <v>3</v>
      </c>
      <c r="S356" s="2" t="str">
        <f t="shared" si="29"/>
        <v>Non Eligible</v>
      </c>
      <c r="T356" s="13" t="s">
        <v>377</v>
      </c>
      <c r="U356" s="42" t="s">
        <v>432</v>
      </c>
      <c r="V356" s="42"/>
    </row>
    <row r="357" spans="1:22" x14ac:dyDescent="0.25">
      <c r="A357" s="12" t="s">
        <v>139</v>
      </c>
      <c r="B357" s="2" t="s">
        <v>57</v>
      </c>
      <c r="C357" s="2">
        <v>22</v>
      </c>
      <c r="D357" s="8">
        <v>41760</v>
      </c>
      <c r="E357" s="2" t="s">
        <v>14</v>
      </c>
      <c r="F357" s="2" t="s">
        <v>425</v>
      </c>
      <c r="G357" s="2" t="s">
        <v>22</v>
      </c>
      <c r="H357" s="9">
        <v>4.5561643835616437</v>
      </c>
      <c r="I357" s="9">
        <v>6.5534246575342463</v>
      </c>
      <c r="J357" s="3">
        <v>50000</v>
      </c>
      <c r="K357" s="3">
        <f t="shared" si="25"/>
        <v>0</v>
      </c>
      <c r="L357" s="3">
        <f t="shared" si="26"/>
        <v>2500</v>
      </c>
      <c r="M357" s="3">
        <f t="shared" si="27"/>
        <v>52500</v>
      </c>
      <c r="N357" s="2">
        <v>3</v>
      </c>
      <c r="O357" s="2">
        <v>3</v>
      </c>
      <c r="P357" s="2">
        <v>2</v>
      </c>
      <c r="Q357" s="2">
        <v>4</v>
      </c>
      <c r="R357" s="2">
        <f t="shared" si="28"/>
        <v>3</v>
      </c>
      <c r="S357" s="2" t="str">
        <f t="shared" si="29"/>
        <v>Non Eligible</v>
      </c>
      <c r="T357" s="13" t="s">
        <v>377</v>
      </c>
      <c r="U357" s="42"/>
      <c r="V357" s="42"/>
    </row>
    <row r="358" spans="1:22" x14ac:dyDescent="0.25">
      <c r="A358" s="12" t="s">
        <v>356</v>
      </c>
      <c r="B358" s="2" t="s">
        <v>13</v>
      </c>
      <c r="C358" s="2">
        <v>35</v>
      </c>
      <c r="D358" s="8">
        <v>41760</v>
      </c>
      <c r="E358" s="2" t="s">
        <v>14</v>
      </c>
      <c r="F358" s="2" t="s">
        <v>426</v>
      </c>
      <c r="G358" s="5" t="s">
        <v>23</v>
      </c>
      <c r="H358" s="9">
        <v>4.5561643835616437</v>
      </c>
      <c r="I358" s="9">
        <v>10.553424657534247</v>
      </c>
      <c r="J358" s="3">
        <v>190000</v>
      </c>
      <c r="K358" s="3">
        <f t="shared" si="25"/>
        <v>0</v>
      </c>
      <c r="L358" s="3">
        <f t="shared" si="26"/>
        <v>9500</v>
      </c>
      <c r="M358" s="3">
        <f t="shared" si="27"/>
        <v>199500</v>
      </c>
      <c r="N358" s="2">
        <v>3</v>
      </c>
      <c r="O358" s="2">
        <v>4</v>
      </c>
      <c r="P358" s="2">
        <v>1</v>
      </c>
      <c r="Q358" s="2">
        <v>3</v>
      </c>
      <c r="R358" s="2">
        <f t="shared" si="28"/>
        <v>2.75</v>
      </c>
      <c r="S358" s="2" t="str">
        <f t="shared" si="29"/>
        <v>Non Eligible</v>
      </c>
      <c r="T358" s="13" t="s">
        <v>377</v>
      </c>
      <c r="U358" s="42"/>
      <c r="V358" s="42"/>
    </row>
    <row r="359" spans="1:22" x14ac:dyDescent="0.25">
      <c r="A359" s="12" t="s">
        <v>212</v>
      </c>
      <c r="B359" s="2" t="s">
        <v>57</v>
      </c>
      <c r="C359" s="2">
        <v>20</v>
      </c>
      <c r="D359" s="8">
        <v>41760</v>
      </c>
      <c r="E359" s="2" t="s">
        <v>14</v>
      </c>
      <c r="F359" s="2" t="s">
        <v>425</v>
      </c>
      <c r="G359" s="2" t="s">
        <v>23</v>
      </c>
      <c r="H359" s="9">
        <v>4.5561643835616437</v>
      </c>
      <c r="I359" s="9">
        <v>5.5534246575342463</v>
      </c>
      <c r="J359" s="3">
        <v>65000</v>
      </c>
      <c r="K359" s="3">
        <f t="shared" si="25"/>
        <v>0</v>
      </c>
      <c r="L359" s="3">
        <f t="shared" si="26"/>
        <v>3250</v>
      </c>
      <c r="M359" s="3">
        <f t="shared" si="27"/>
        <v>68250</v>
      </c>
      <c r="N359" s="2">
        <v>3</v>
      </c>
      <c r="O359" s="2">
        <v>3</v>
      </c>
      <c r="P359" s="2">
        <v>2</v>
      </c>
      <c r="Q359" s="2">
        <v>5</v>
      </c>
      <c r="R359" s="2">
        <f t="shared" si="28"/>
        <v>3.25</v>
      </c>
      <c r="S359" s="2" t="str">
        <f t="shared" si="29"/>
        <v>Non Eligible</v>
      </c>
      <c r="T359" s="13" t="s">
        <v>379</v>
      </c>
      <c r="U359" s="42"/>
      <c r="V359" s="42"/>
    </row>
    <row r="360" spans="1:22" x14ac:dyDescent="0.25">
      <c r="A360" s="12" t="s">
        <v>76</v>
      </c>
      <c r="B360" s="2" t="s">
        <v>57</v>
      </c>
      <c r="C360" s="2">
        <v>21</v>
      </c>
      <c r="D360" s="8">
        <v>41760</v>
      </c>
      <c r="E360" s="2" t="s">
        <v>14</v>
      </c>
      <c r="F360" s="2" t="s">
        <v>425</v>
      </c>
      <c r="G360" s="2" t="s">
        <v>16</v>
      </c>
      <c r="H360" s="9">
        <v>4.5561643835616437</v>
      </c>
      <c r="I360" s="9">
        <v>6.5534246575342463</v>
      </c>
      <c r="J360" s="3">
        <v>70000</v>
      </c>
      <c r="K360" s="3">
        <f t="shared" si="25"/>
        <v>3500</v>
      </c>
      <c r="L360" s="3">
        <f t="shared" si="26"/>
        <v>3500</v>
      </c>
      <c r="M360" s="3">
        <f t="shared" si="27"/>
        <v>77000</v>
      </c>
      <c r="N360" s="2">
        <v>3</v>
      </c>
      <c r="O360" s="2">
        <v>3</v>
      </c>
      <c r="P360" s="2">
        <v>5</v>
      </c>
      <c r="Q360" s="2">
        <v>4</v>
      </c>
      <c r="R360" s="2">
        <f t="shared" si="28"/>
        <v>3.75</v>
      </c>
      <c r="S360" s="2" t="str">
        <f t="shared" si="29"/>
        <v>Non Eligible</v>
      </c>
      <c r="T360" s="13" t="s">
        <v>379</v>
      </c>
      <c r="U360" s="42"/>
      <c r="V360" s="42"/>
    </row>
    <row r="361" spans="1:22" x14ac:dyDescent="0.25">
      <c r="A361" s="12" t="s">
        <v>83</v>
      </c>
      <c r="B361" s="2" t="s">
        <v>57</v>
      </c>
      <c r="C361" s="2">
        <v>22</v>
      </c>
      <c r="D361" s="8">
        <v>41760</v>
      </c>
      <c r="E361" s="2" t="s">
        <v>14</v>
      </c>
      <c r="F361" s="2" t="s">
        <v>426</v>
      </c>
      <c r="G361" s="2" t="s">
        <v>22</v>
      </c>
      <c r="H361" s="9">
        <v>4.5561643835616437</v>
      </c>
      <c r="I361" s="9">
        <v>5.5534246575342463</v>
      </c>
      <c r="J361" s="3">
        <v>40000</v>
      </c>
      <c r="K361" s="3">
        <f t="shared" si="25"/>
        <v>2000</v>
      </c>
      <c r="L361" s="3">
        <f t="shared" si="26"/>
        <v>2000</v>
      </c>
      <c r="M361" s="3">
        <f t="shared" si="27"/>
        <v>44000</v>
      </c>
      <c r="N361" s="2">
        <v>5</v>
      </c>
      <c r="O361" s="2">
        <v>3</v>
      </c>
      <c r="P361" s="2">
        <v>3</v>
      </c>
      <c r="Q361" s="2">
        <v>3</v>
      </c>
      <c r="R361" s="2">
        <f t="shared" si="28"/>
        <v>3.5</v>
      </c>
      <c r="S361" s="2" t="str">
        <f t="shared" si="29"/>
        <v>Non Eligible</v>
      </c>
      <c r="T361" s="13" t="s">
        <v>379</v>
      </c>
      <c r="U361" s="42"/>
      <c r="V361" s="42"/>
    </row>
    <row r="362" spans="1:22" x14ac:dyDescent="0.25">
      <c r="A362" s="12" t="s">
        <v>64</v>
      </c>
      <c r="B362" s="2" t="s">
        <v>57</v>
      </c>
      <c r="C362" s="2">
        <v>24</v>
      </c>
      <c r="D362" s="8">
        <v>41760</v>
      </c>
      <c r="E362" s="2" t="s">
        <v>105</v>
      </c>
      <c r="F362" s="2" t="s">
        <v>425</v>
      </c>
      <c r="G362" s="5" t="s">
        <v>16</v>
      </c>
      <c r="H362" s="9">
        <v>4.5561643835616437</v>
      </c>
      <c r="I362" s="9">
        <v>5.5534246575342463</v>
      </c>
      <c r="J362" s="3">
        <v>80000</v>
      </c>
      <c r="K362" s="3">
        <f t="shared" si="25"/>
        <v>8000</v>
      </c>
      <c r="L362" s="3">
        <f t="shared" si="26"/>
        <v>4000</v>
      </c>
      <c r="M362" s="3">
        <f t="shared" si="27"/>
        <v>92000</v>
      </c>
      <c r="N362" s="2">
        <v>5</v>
      </c>
      <c r="O362" s="2">
        <v>5</v>
      </c>
      <c r="P362" s="2">
        <v>5</v>
      </c>
      <c r="Q362" s="2">
        <v>1</v>
      </c>
      <c r="R362" s="2">
        <f t="shared" si="28"/>
        <v>4</v>
      </c>
      <c r="S362" s="2" t="str">
        <f t="shared" si="29"/>
        <v>Non Eligible</v>
      </c>
      <c r="T362" s="13" t="s">
        <v>377</v>
      </c>
      <c r="U362" s="42"/>
      <c r="V362" s="42"/>
    </row>
    <row r="363" spans="1:22" x14ac:dyDescent="0.25">
      <c r="A363" s="12" t="s">
        <v>241</v>
      </c>
      <c r="B363" s="2" t="s">
        <v>57</v>
      </c>
      <c r="C363" s="2">
        <v>22</v>
      </c>
      <c r="D363" s="8">
        <v>41760</v>
      </c>
      <c r="E363" s="2" t="s">
        <v>14</v>
      </c>
      <c r="F363" s="2" t="s">
        <v>425</v>
      </c>
      <c r="G363" s="2" t="s">
        <v>26</v>
      </c>
      <c r="H363" s="9">
        <v>4.5561643835616437</v>
      </c>
      <c r="I363" s="9">
        <v>6.5534246575342463</v>
      </c>
      <c r="J363" s="3">
        <v>60000</v>
      </c>
      <c r="K363" s="3">
        <f t="shared" si="25"/>
        <v>0</v>
      </c>
      <c r="L363" s="3">
        <f t="shared" si="26"/>
        <v>3000</v>
      </c>
      <c r="M363" s="3">
        <f t="shared" si="27"/>
        <v>63000</v>
      </c>
      <c r="N363" s="2">
        <v>2</v>
      </c>
      <c r="O363" s="2">
        <v>4</v>
      </c>
      <c r="P363" s="2">
        <v>3</v>
      </c>
      <c r="Q363" s="2">
        <v>4</v>
      </c>
      <c r="R363" s="2">
        <f t="shared" si="28"/>
        <v>3.25</v>
      </c>
      <c r="S363" s="2" t="str">
        <f t="shared" si="29"/>
        <v>Non Eligible</v>
      </c>
      <c r="T363" s="13" t="s">
        <v>377</v>
      </c>
      <c r="U363" s="42"/>
      <c r="V363" s="42"/>
    </row>
    <row r="364" spans="1:22" x14ac:dyDescent="0.25">
      <c r="A364" s="12" t="s">
        <v>74</v>
      </c>
      <c r="B364" s="2" t="s">
        <v>57</v>
      </c>
      <c r="C364" s="2">
        <v>19</v>
      </c>
      <c r="D364" s="8">
        <v>41760</v>
      </c>
      <c r="E364" s="2" t="s">
        <v>14</v>
      </c>
      <c r="F364" s="2" t="s">
        <v>425</v>
      </c>
      <c r="G364" s="2" t="s">
        <v>16</v>
      </c>
      <c r="H364" s="9">
        <v>4.5561643835616437</v>
      </c>
      <c r="I364" s="9">
        <v>6.5534246575342463</v>
      </c>
      <c r="J364" s="3">
        <v>40000</v>
      </c>
      <c r="K364" s="3">
        <f t="shared" si="25"/>
        <v>0</v>
      </c>
      <c r="L364" s="3">
        <f t="shared" si="26"/>
        <v>2000</v>
      </c>
      <c r="M364" s="3">
        <f t="shared" si="27"/>
        <v>42000</v>
      </c>
      <c r="N364" s="2">
        <v>3</v>
      </c>
      <c r="O364" s="2">
        <v>3</v>
      </c>
      <c r="P364" s="2">
        <v>3</v>
      </c>
      <c r="Q364" s="2">
        <v>4</v>
      </c>
      <c r="R364" s="2">
        <f t="shared" si="28"/>
        <v>3.25</v>
      </c>
      <c r="S364" s="2" t="str">
        <f t="shared" si="29"/>
        <v>Non Eligible</v>
      </c>
      <c r="T364" s="13" t="s">
        <v>377</v>
      </c>
      <c r="U364" s="42"/>
      <c r="V364" s="42"/>
    </row>
    <row r="365" spans="1:22" x14ac:dyDescent="0.25">
      <c r="A365" s="12" t="s">
        <v>289</v>
      </c>
      <c r="B365" s="2" t="s">
        <v>13</v>
      </c>
      <c r="C365" s="2">
        <v>29</v>
      </c>
      <c r="D365" s="8">
        <v>41760</v>
      </c>
      <c r="E365" s="2" t="s">
        <v>14</v>
      </c>
      <c r="F365" s="2" t="s">
        <v>425</v>
      </c>
      <c r="G365" s="5" t="s">
        <v>22</v>
      </c>
      <c r="H365" s="9">
        <v>4.5561643835616437</v>
      </c>
      <c r="I365" s="9">
        <v>5.5534246575342463</v>
      </c>
      <c r="J365" s="3">
        <v>80000</v>
      </c>
      <c r="K365" s="3">
        <f t="shared" si="25"/>
        <v>0</v>
      </c>
      <c r="L365" s="3">
        <f t="shared" si="26"/>
        <v>4000</v>
      </c>
      <c r="M365" s="3">
        <f t="shared" si="27"/>
        <v>84000</v>
      </c>
      <c r="N365" s="2">
        <v>3</v>
      </c>
      <c r="O365" s="2">
        <v>3</v>
      </c>
      <c r="P365" s="2">
        <v>2</v>
      </c>
      <c r="Q365" s="2">
        <v>3</v>
      </c>
      <c r="R365" s="2">
        <f t="shared" si="28"/>
        <v>2.75</v>
      </c>
      <c r="S365" s="2" t="str">
        <f t="shared" si="29"/>
        <v>Non Eligible</v>
      </c>
      <c r="T365" s="13" t="s">
        <v>377</v>
      </c>
      <c r="U365" s="42"/>
      <c r="V365" s="42"/>
    </row>
    <row r="366" spans="1:22" x14ac:dyDescent="0.25">
      <c r="A366" s="12" t="s">
        <v>94</v>
      </c>
      <c r="B366" s="2" t="s">
        <v>57</v>
      </c>
      <c r="C366" s="2">
        <v>20</v>
      </c>
      <c r="D366" s="8">
        <v>41760</v>
      </c>
      <c r="E366" s="2" t="s">
        <v>14</v>
      </c>
      <c r="F366" s="2" t="s">
        <v>425</v>
      </c>
      <c r="G366" s="2" t="s">
        <v>22</v>
      </c>
      <c r="H366" s="9">
        <v>4.5561643835616437</v>
      </c>
      <c r="I366" s="9">
        <v>6.5534246575342463</v>
      </c>
      <c r="J366" s="3">
        <v>60000</v>
      </c>
      <c r="K366" s="3">
        <f t="shared" si="25"/>
        <v>0</v>
      </c>
      <c r="L366" s="3">
        <f t="shared" si="26"/>
        <v>3000</v>
      </c>
      <c r="M366" s="3">
        <f t="shared" si="27"/>
        <v>63000</v>
      </c>
      <c r="N366" s="2">
        <v>3</v>
      </c>
      <c r="O366" s="2">
        <v>2</v>
      </c>
      <c r="P366" s="2">
        <v>2</v>
      </c>
      <c r="Q366" s="2">
        <v>1</v>
      </c>
      <c r="R366" s="2">
        <f t="shared" si="28"/>
        <v>2</v>
      </c>
      <c r="S366" s="2" t="str">
        <f t="shared" si="29"/>
        <v>Non Eligible</v>
      </c>
      <c r="T366" s="13" t="s">
        <v>377</v>
      </c>
      <c r="U366" s="42"/>
      <c r="V366" s="42"/>
    </row>
    <row r="367" spans="1:22" x14ac:dyDescent="0.25">
      <c r="A367" s="12" t="s">
        <v>100</v>
      </c>
      <c r="B367" s="2" t="s">
        <v>57</v>
      </c>
      <c r="C367" s="2">
        <v>22</v>
      </c>
      <c r="D367" s="8">
        <v>41760</v>
      </c>
      <c r="E367" s="2" t="s">
        <v>14</v>
      </c>
      <c r="F367" s="2" t="s">
        <v>425</v>
      </c>
      <c r="G367" s="2" t="s">
        <v>25</v>
      </c>
      <c r="H367" s="9">
        <v>4.5561643835616437</v>
      </c>
      <c r="I367" s="9">
        <v>6.5534246575342463</v>
      </c>
      <c r="J367" s="3">
        <v>50000</v>
      </c>
      <c r="K367" s="3">
        <f t="shared" si="25"/>
        <v>2500</v>
      </c>
      <c r="L367" s="3">
        <f t="shared" si="26"/>
        <v>2500</v>
      </c>
      <c r="M367" s="3">
        <f t="shared" si="27"/>
        <v>55000</v>
      </c>
      <c r="N367" s="2">
        <v>5</v>
      </c>
      <c r="O367" s="2">
        <v>3</v>
      </c>
      <c r="P367" s="2">
        <v>2</v>
      </c>
      <c r="Q367" s="2">
        <v>4</v>
      </c>
      <c r="R367" s="2">
        <f t="shared" si="28"/>
        <v>3.5</v>
      </c>
      <c r="S367" s="2" t="str">
        <f t="shared" si="29"/>
        <v>Non Eligible</v>
      </c>
      <c r="T367" s="13" t="s">
        <v>378</v>
      </c>
      <c r="U367" s="42"/>
      <c r="V367" s="42"/>
    </row>
    <row r="368" spans="1:22" x14ac:dyDescent="0.25">
      <c r="A368" s="12" t="s">
        <v>175</v>
      </c>
      <c r="B368" s="2" t="s">
        <v>13</v>
      </c>
      <c r="C368" s="2">
        <v>22</v>
      </c>
      <c r="D368" s="8">
        <v>41760</v>
      </c>
      <c r="E368" s="2" t="s">
        <v>14</v>
      </c>
      <c r="F368" s="2" t="s">
        <v>425</v>
      </c>
      <c r="G368" s="2" t="s">
        <v>16</v>
      </c>
      <c r="H368" s="9">
        <v>4.5561643835616437</v>
      </c>
      <c r="I368" s="9">
        <v>6.5534246575342463</v>
      </c>
      <c r="J368" s="3">
        <v>55000</v>
      </c>
      <c r="K368" s="3">
        <f t="shared" si="25"/>
        <v>5500</v>
      </c>
      <c r="L368" s="3">
        <f t="shared" si="26"/>
        <v>2750</v>
      </c>
      <c r="M368" s="3">
        <f t="shared" si="27"/>
        <v>63250</v>
      </c>
      <c r="N368" s="2">
        <v>5</v>
      </c>
      <c r="O368" s="2">
        <v>5</v>
      </c>
      <c r="P368" s="2">
        <v>2</v>
      </c>
      <c r="Q368" s="2">
        <v>5</v>
      </c>
      <c r="R368" s="2">
        <f t="shared" si="28"/>
        <v>4.25</v>
      </c>
      <c r="S368" s="2" t="str">
        <f t="shared" si="29"/>
        <v>Eligible</v>
      </c>
      <c r="T368" s="13" t="s">
        <v>378</v>
      </c>
      <c r="U368" s="42" t="s">
        <v>432</v>
      </c>
      <c r="V368" s="42"/>
    </row>
    <row r="369" spans="1:22" x14ac:dyDescent="0.25">
      <c r="A369" s="12" t="s">
        <v>316</v>
      </c>
      <c r="B369" s="2" t="s">
        <v>13</v>
      </c>
      <c r="C369" s="2">
        <v>29</v>
      </c>
      <c r="D369" s="8">
        <v>41760</v>
      </c>
      <c r="E369" s="2" t="s">
        <v>62</v>
      </c>
      <c r="F369" s="2" t="s">
        <v>425</v>
      </c>
      <c r="G369" s="5" t="s">
        <v>26</v>
      </c>
      <c r="H369" s="9">
        <v>4.5561643835616437</v>
      </c>
      <c r="I369" s="9">
        <v>6.5534246575342463</v>
      </c>
      <c r="J369" s="3">
        <v>100000</v>
      </c>
      <c r="K369" s="3">
        <f t="shared" si="25"/>
        <v>5000</v>
      </c>
      <c r="L369" s="3">
        <f t="shared" si="26"/>
        <v>5000</v>
      </c>
      <c r="M369" s="3">
        <f t="shared" si="27"/>
        <v>110000</v>
      </c>
      <c r="N369" s="2">
        <v>3</v>
      </c>
      <c r="O369" s="2">
        <v>4</v>
      </c>
      <c r="P369" s="2">
        <v>3</v>
      </c>
      <c r="Q369" s="2">
        <v>4</v>
      </c>
      <c r="R369" s="2">
        <f t="shared" si="28"/>
        <v>3.5</v>
      </c>
      <c r="S369" s="2" t="str">
        <f t="shared" si="29"/>
        <v>Non Eligible</v>
      </c>
      <c r="T369" s="13" t="s">
        <v>379</v>
      </c>
      <c r="U369" s="42"/>
      <c r="V369" s="42"/>
    </row>
    <row r="370" spans="1:22" x14ac:dyDescent="0.25">
      <c r="A370" s="12" t="s">
        <v>121</v>
      </c>
      <c r="B370" s="2" t="s">
        <v>57</v>
      </c>
      <c r="C370" s="2">
        <v>20</v>
      </c>
      <c r="D370" s="8">
        <v>41760</v>
      </c>
      <c r="E370" s="2" t="s">
        <v>14</v>
      </c>
      <c r="F370" s="2" t="s">
        <v>425</v>
      </c>
      <c r="G370" s="2" t="s">
        <v>22</v>
      </c>
      <c r="H370" s="9">
        <v>4.5561643835616437</v>
      </c>
      <c r="I370" s="9">
        <v>5.5534246575342463</v>
      </c>
      <c r="J370" s="3">
        <v>50000</v>
      </c>
      <c r="K370" s="3">
        <f t="shared" si="25"/>
        <v>0</v>
      </c>
      <c r="L370" s="3">
        <f t="shared" si="26"/>
        <v>2500</v>
      </c>
      <c r="M370" s="3">
        <f t="shared" si="27"/>
        <v>52500</v>
      </c>
      <c r="N370" s="2">
        <v>2</v>
      </c>
      <c r="O370" s="2">
        <v>3</v>
      </c>
      <c r="P370" s="2">
        <v>2</v>
      </c>
      <c r="Q370" s="2">
        <v>3</v>
      </c>
      <c r="R370" s="2">
        <f t="shared" si="28"/>
        <v>2.5</v>
      </c>
      <c r="S370" s="2" t="str">
        <f t="shared" si="29"/>
        <v>Non Eligible</v>
      </c>
      <c r="T370" s="13" t="s">
        <v>378</v>
      </c>
      <c r="U370" s="42"/>
      <c r="V370" s="42"/>
    </row>
    <row r="371" spans="1:22" x14ac:dyDescent="0.25">
      <c r="A371" s="12" t="s">
        <v>264</v>
      </c>
      <c r="B371" s="2" t="s">
        <v>57</v>
      </c>
      <c r="C371" s="2">
        <v>20</v>
      </c>
      <c r="D371" s="8">
        <v>41730</v>
      </c>
      <c r="E371" s="2" t="s">
        <v>14</v>
      </c>
      <c r="F371" s="2" t="s">
        <v>425</v>
      </c>
      <c r="G371" s="2" t="s">
        <v>19</v>
      </c>
      <c r="H371" s="9">
        <v>4.6383561643835618</v>
      </c>
      <c r="I371" s="9">
        <v>6.6356164383561644</v>
      </c>
      <c r="J371" s="3">
        <v>40000</v>
      </c>
      <c r="K371" s="3">
        <f t="shared" si="25"/>
        <v>2000</v>
      </c>
      <c r="L371" s="3">
        <f t="shared" si="26"/>
        <v>2000</v>
      </c>
      <c r="M371" s="3">
        <f t="shared" si="27"/>
        <v>44000</v>
      </c>
      <c r="N371" s="2">
        <v>3</v>
      </c>
      <c r="O371" s="2">
        <v>4</v>
      </c>
      <c r="P371" s="2">
        <v>4</v>
      </c>
      <c r="Q371" s="2">
        <v>3</v>
      </c>
      <c r="R371" s="2">
        <f t="shared" si="28"/>
        <v>3.5</v>
      </c>
      <c r="S371" s="2" t="str">
        <f t="shared" si="29"/>
        <v>Non Eligible</v>
      </c>
      <c r="T371" s="13" t="s">
        <v>377</v>
      </c>
      <c r="U371" s="42"/>
      <c r="V371" s="42"/>
    </row>
    <row r="372" spans="1:22" x14ac:dyDescent="0.25">
      <c r="A372" s="12" t="s">
        <v>286</v>
      </c>
      <c r="B372" s="2" t="s">
        <v>13</v>
      </c>
      <c r="C372" s="2">
        <v>25</v>
      </c>
      <c r="D372" s="8">
        <v>41730</v>
      </c>
      <c r="E372" s="2" t="s">
        <v>14</v>
      </c>
      <c r="F372" s="2" t="s">
        <v>425</v>
      </c>
      <c r="G372" s="5" t="s">
        <v>24</v>
      </c>
      <c r="H372" s="9">
        <v>4.6383561643835618</v>
      </c>
      <c r="I372" s="9">
        <v>7.6356164383561644</v>
      </c>
      <c r="J372" s="3">
        <v>110000</v>
      </c>
      <c r="K372" s="3">
        <f t="shared" si="25"/>
        <v>0</v>
      </c>
      <c r="L372" s="3">
        <f t="shared" si="26"/>
        <v>5500</v>
      </c>
      <c r="M372" s="3">
        <f t="shared" si="27"/>
        <v>115500</v>
      </c>
      <c r="N372" s="2">
        <v>3</v>
      </c>
      <c r="O372" s="2">
        <v>2</v>
      </c>
      <c r="P372" s="2">
        <v>1</v>
      </c>
      <c r="Q372" s="2">
        <v>3</v>
      </c>
      <c r="R372" s="2">
        <f t="shared" si="28"/>
        <v>2.25</v>
      </c>
      <c r="S372" s="2" t="str">
        <f t="shared" si="29"/>
        <v>Non Eligible</v>
      </c>
      <c r="T372" s="13" t="s">
        <v>379</v>
      </c>
      <c r="U372" s="42"/>
      <c r="V372" s="42"/>
    </row>
    <row r="373" spans="1:22" x14ac:dyDescent="0.25">
      <c r="A373" s="12" t="s">
        <v>241</v>
      </c>
      <c r="B373" s="2" t="s">
        <v>57</v>
      </c>
      <c r="C373" s="2">
        <v>21</v>
      </c>
      <c r="D373" s="8">
        <v>41730</v>
      </c>
      <c r="E373" s="2" t="s">
        <v>14</v>
      </c>
      <c r="F373" s="2" t="s">
        <v>425</v>
      </c>
      <c r="G373" s="2" t="s">
        <v>26</v>
      </c>
      <c r="H373" s="9">
        <v>4.6383561643835618</v>
      </c>
      <c r="I373" s="9">
        <v>6.6356164383561644</v>
      </c>
      <c r="J373" s="3">
        <v>50000</v>
      </c>
      <c r="K373" s="3">
        <f t="shared" si="25"/>
        <v>0</v>
      </c>
      <c r="L373" s="3">
        <f t="shared" si="26"/>
        <v>2500</v>
      </c>
      <c r="M373" s="3">
        <f t="shared" si="27"/>
        <v>52500</v>
      </c>
      <c r="N373" s="2">
        <v>3</v>
      </c>
      <c r="O373" s="2">
        <v>3</v>
      </c>
      <c r="P373" s="2">
        <v>3</v>
      </c>
      <c r="Q373" s="2">
        <v>1</v>
      </c>
      <c r="R373" s="2">
        <f t="shared" si="28"/>
        <v>2.5</v>
      </c>
      <c r="S373" s="2" t="str">
        <f t="shared" si="29"/>
        <v>Non Eligible</v>
      </c>
      <c r="T373" s="13" t="s">
        <v>377</v>
      </c>
      <c r="U373" s="42"/>
      <c r="V373" s="42"/>
    </row>
    <row r="374" spans="1:22" x14ac:dyDescent="0.25">
      <c r="A374" s="12" t="s">
        <v>70</v>
      </c>
      <c r="B374" s="2" t="s">
        <v>57</v>
      </c>
      <c r="C374" s="2">
        <v>22</v>
      </c>
      <c r="D374" s="8">
        <v>41730</v>
      </c>
      <c r="E374" s="2" t="s">
        <v>14</v>
      </c>
      <c r="F374" s="2" t="s">
        <v>425</v>
      </c>
      <c r="G374" s="2" t="s">
        <v>22</v>
      </c>
      <c r="H374" s="9">
        <v>4.6383561643835618</v>
      </c>
      <c r="I374" s="9">
        <v>7.6356164383561644</v>
      </c>
      <c r="J374" s="3">
        <v>65000</v>
      </c>
      <c r="K374" s="3">
        <f t="shared" si="25"/>
        <v>3250</v>
      </c>
      <c r="L374" s="3">
        <f t="shared" si="26"/>
        <v>3250</v>
      </c>
      <c r="M374" s="3">
        <f t="shared" si="27"/>
        <v>71500</v>
      </c>
      <c r="N374" s="2">
        <v>5</v>
      </c>
      <c r="O374" s="2">
        <v>3</v>
      </c>
      <c r="P374" s="2">
        <v>2</v>
      </c>
      <c r="Q374" s="2">
        <v>5</v>
      </c>
      <c r="R374" s="2">
        <f t="shared" si="28"/>
        <v>3.75</v>
      </c>
      <c r="S374" s="2" t="str">
        <f t="shared" si="29"/>
        <v>Non Eligible</v>
      </c>
      <c r="T374" s="13" t="s">
        <v>379</v>
      </c>
      <c r="U374" s="42"/>
      <c r="V374" s="42"/>
    </row>
    <row r="375" spans="1:22" x14ac:dyDescent="0.25">
      <c r="A375" s="12" t="s">
        <v>73</v>
      </c>
      <c r="B375" s="2" t="s">
        <v>57</v>
      </c>
      <c r="C375" s="2">
        <v>19</v>
      </c>
      <c r="D375" s="8">
        <v>41730</v>
      </c>
      <c r="E375" s="2" t="s">
        <v>62</v>
      </c>
      <c r="F375" s="2" t="s">
        <v>425</v>
      </c>
      <c r="G375" s="2" t="s">
        <v>16</v>
      </c>
      <c r="H375" s="9">
        <v>4.6383561643835618</v>
      </c>
      <c r="I375" s="9">
        <v>6.6356164383561644</v>
      </c>
      <c r="J375" s="3">
        <v>45000</v>
      </c>
      <c r="K375" s="3">
        <f t="shared" si="25"/>
        <v>0</v>
      </c>
      <c r="L375" s="3">
        <f t="shared" si="26"/>
        <v>2250</v>
      </c>
      <c r="M375" s="3">
        <f t="shared" si="27"/>
        <v>47250</v>
      </c>
      <c r="N375" s="2">
        <v>3</v>
      </c>
      <c r="O375" s="2">
        <v>3</v>
      </c>
      <c r="P375" s="2">
        <v>5</v>
      </c>
      <c r="Q375" s="2">
        <v>1</v>
      </c>
      <c r="R375" s="2">
        <f t="shared" si="28"/>
        <v>3</v>
      </c>
      <c r="S375" s="2" t="str">
        <f t="shared" si="29"/>
        <v>Non Eligible</v>
      </c>
      <c r="T375" s="13" t="s">
        <v>379</v>
      </c>
      <c r="U375" s="42"/>
      <c r="V375" s="42" t="s">
        <v>432</v>
      </c>
    </row>
    <row r="376" spans="1:22" x14ac:dyDescent="0.25">
      <c r="A376" s="12" t="s">
        <v>227</v>
      </c>
      <c r="B376" s="2" t="s">
        <v>57</v>
      </c>
      <c r="C376" s="2">
        <v>18</v>
      </c>
      <c r="D376" s="8">
        <v>41730</v>
      </c>
      <c r="E376" s="2" t="s">
        <v>14</v>
      </c>
      <c r="F376" s="2" t="s">
        <v>425</v>
      </c>
      <c r="G376" s="2" t="s">
        <v>26</v>
      </c>
      <c r="H376" s="9">
        <v>4.6383561643835618</v>
      </c>
      <c r="I376" s="9">
        <v>5.6356164383561644</v>
      </c>
      <c r="J376" s="3">
        <v>50000</v>
      </c>
      <c r="K376" s="3">
        <f t="shared" si="25"/>
        <v>0</v>
      </c>
      <c r="L376" s="3">
        <f t="shared" si="26"/>
        <v>2500</v>
      </c>
      <c r="M376" s="3">
        <f t="shared" si="27"/>
        <v>52500</v>
      </c>
      <c r="N376" s="2">
        <v>2</v>
      </c>
      <c r="O376" s="2">
        <v>3</v>
      </c>
      <c r="P376" s="2">
        <v>1</v>
      </c>
      <c r="Q376" s="2">
        <v>5</v>
      </c>
      <c r="R376" s="2">
        <f t="shared" si="28"/>
        <v>2.75</v>
      </c>
      <c r="S376" s="2" t="str">
        <f t="shared" si="29"/>
        <v>Non Eligible</v>
      </c>
      <c r="T376" s="13" t="s">
        <v>379</v>
      </c>
      <c r="U376" s="42"/>
      <c r="V376" s="42"/>
    </row>
    <row r="377" spans="1:22" x14ac:dyDescent="0.25">
      <c r="A377" s="12" t="s">
        <v>235</v>
      </c>
      <c r="B377" s="2" t="s">
        <v>57</v>
      </c>
      <c r="C377" s="2">
        <v>22</v>
      </c>
      <c r="D377" s="8">
        <v>41730</v>
      </c>
      <c r="E377" s="2" t="s">
        <v>14</v>
      </c>
      <c r="F377" s="2" t="s">
        <v>426</v>
      </c>
      <c r="G377" s="2" t="s">
        <v>26</v>
      </c>
      <c r="H377" s="9">
        <v>4.6383561643835618</v>
      </c>
      <c r="I377" s="9">
        <v>5.6356164383561644</v>
      </c>
      <c r="J377" s="3">
        <v>50000</v>
      </c>
      <c r="K377" s="3">
        <f t="shared" si="25"/>
        <v>0</v>
      </c>
      <c r="L377" s="3">
        <f t="shared" si="26"/>
        <v>2500</v>
      </c>
      <c r="M377" s="3">
        <f t="shared" si="27"/>
        <v>52500</v>
      </c>
      <c r="N377" s="2">
        <v>3</v>
      </c>
      <c r="O377" s="2">
        <v>3</v>
      </c>
      <c r="P377" s="2">
        <v>3</v>
      </c>
      <c r="Q377" s="2">
        <v>3</v>
      </c>
      <c r="R377" s="2">
        <f t="shared" si="28"/>
        <v>3</v>
      </c>
      <c r="S377" s="2" t="str">
        <f t="shared" si="29"/>
        <v>Non Eligible</v>
      </c>
      <c r="T377" s="13" t="s">
        <v>377</v>
      </c>
      <c r="U377" s="42"/>
      <c r="V377" s="42"/>
    </row>
    <row r="378" spans="1:22" x14ac:dyDescent="0.25">
      <c r="A378" s="12" t="s">
        <v>29</v>
      </c>
      <c r="B378" s="2" t="s">
        <v>13</v>
      </c>
      <c r="C378" s="2">
        <v>20</v>
      </c>
      <c r="D378" s="8">
        <v>41730</v>
      </c>
      <c r="E378" s="2" t="s">
        <v>14</v>
      </c>
      <c r="F378" s="2" t="s">
        <v>426</v>
      </c>
      <c r="G378" s="2" t="s">
        <v>20</v>
      </c>
      <c r="H378" s="9">
        <v>4.6383561643835618</v>
      </c>
      <c r="I378" s="9">
        <v>5.6356164383561644</v>
      </c>
      <c r="J378" s="3">
        <v>60000</v>
      </c>
      <c r="K378" s="3">
        <f t="shared" si="25"/>
        <v>0</v>
      </c>
      <c r="L378" s="3">
        <f t="shared" si="26"/>
        <v>3000</v>
      </c>
      <c r="M378" s="3">
        <f t="shared" si="27"/>
        <v>63000</v>
      </c>
      <c r="N378" s="2">
        <v>5</v>
      </c>
      <c r="O378" s="2">
        <v>3</v>
      </c>
      <c r="P378" s="2">
        <v>1</v>
      </c>
      <c r="Q378" s="2">
        <v>2</v>
      </c>
      <c r="R378" s="2">
        <f t="shared" si="28"/>
        <v>2.75</v>
      </c>
      <c r="S378" s="2" t="str">
        <f t="shared" si="29"/>
        <v>Non Eligible</v>
      </c>
      <c r="T378" s="13" t="s">
        <v>379</v>
      </c>
      <c r="U378" s="42"/>
      <c r="V378" s="42"/>
    </row>
    <row r="379" spans="1:22" x14ac:dyDescent="0.25">
      <c r="A379" s="12" t="s">
        <v>270</v>
      </c>
      <c r="B379" s="2" t="s">
        <v>57</v>
      </c>
      <c r="C379" s="2">
        <v>28</v>
      </c>
      <c r="D379" s="8">
        <v>41730</v>
      </c>
      <c r="E379" s="2" t="s">
        <v>62</v>
      </c>
      <c r="F379" s="2" t="s">
        <v>425</v>
      </c>
      <c r="G379" s="5" t="s">
        <v>16</v>
      </c>
      <c r="H379" s="9">
        <v>4.6383561643835618</v>
      </c>
      <c r="I379" s="9">
        <v>7.6356164383561644</v>
      </c>
      <c r="J379" s="3">
        <v>90000</v>
      </c>
      <c r="K379" s="3">
        <f t="shared" si="25"/>
        <v>0</v>
      </c>
      <c r="L379" s="3">
        <f t="shared" si="26"/>
        <v>4500</v>
      </c>
      <c r="M379" s="3">
        <f t="shared" si="27"/>
        <v>94500</v>
      </c>
      <c r="N379" s="2">
        <v>3</v>
      </c>
      <c r="O379" s="2">
        <v>4</v>
      </c>
      <c r="P379" s="2">
        <v>3</v>
      </c>
      <c r="Q379" s="2">
        <v>2</v>
      </c>
      <c r="R379" s="2">
        <f t="shared" si="28"/>
        <v>3</v>
      </c>
      <c r="S379" s="2" t="str">
        <f t="shared" si="29"/>
        <v>Non Eligible</v>
      </c>
      <c r="T379" s="13" t="s">
        <v>378</v>
      </c>
      <c r="U379" s="42" t="s">
        <v>432</v>
      </c>
      <c r="V379" s="42"/>
    </row>
    <row r="380" spans="1:22" x14ac:dyDescent="0.25">
      <c r="A380" s="12" t="s">
        <v>134</v>
      </c>
      <c r="B380" s="2" t="s">
        <v>57</v>
      </c>
      <c r="C380" s="2">
        <v>19</v>
      </c>
      <c r="D380" s="8">
        <v>41699</v>
      </c>
      <c r="E380" s="2" t="s">
        <v>14</v>
      </c>
      <c r="F380" s="2" t="s">
        <v>425</v>
      </c>
      <c r="G380" s="2" t="s">
        <v>22</v>
      </c>
      <c r="H380" s="9">
        <v>4.7232876712328764</v>
      </c>
      <c r="I380" s="9">
        <v>5.720547945205479</v>
      </c>
      <c r="J380" s="3">
        <v>60000</v>
      </c>
      <c r="K380" s="3">
        <f t="shared" si="25"/>
        <v>0</v>
      </c>
      <c r="L380" s="3">
        <f t="shared" si="26"/>
        <v>3000</v>
      </c>
      <c r="M380" s="3">
        <f t="shared" si="27"/>
        <v>63000</v>
      </c>
      <c r="N380" s="2">
        <v>3</v>
      </c>
      <c r="O380" s="2">
        <v>4</v>
      </c>
      <c r="P380" s="2">
        <v>1</v>
      </c>
      <c r="Q380" s="2">
        <v>2</v>
      </c>
      <c r="R380" s="2">
        <f t="shared" si="28"/>
        <v>2.5</v>
      </c>
      <c r="S380" s="2" t="str">
        <f t="shared" si="29"/>
        <v>Non Eligible</v>
      </c>
      <c r="T380" s="13" t="s">
        <v>377</v>
      </c>
      <c r="U380" s="42"/>
      <c r="V380" s="42"/>
    </row>
    <row r="381" spans="1:22" x14ac:dyDescent="0.25">
      <c r="A381" s="12" t="s">
        <v>93</v>
      </c>
      <c r="B381" s="2" t="s">
        <v>57</v>
      </c>
      <c r="C381" s="2">
        <v>18</v>
      </c>
      <c r="D381" s="8">
        <v>41699</v>
      </c>
      <c r="E381" s="2" t="s">
        <v>14</v>
      </c>
      <c r="F381" s="2" t="s">
        <v>426</v>
      </c>
      <c r="G381" s="2" t="s">
        <v>25</v>
      </c>
      <c r="H381" s="9">
        <v>4.7232876712328764</v>
      </c>
      <c r="I381" s="9">
        <v>5.720547945205479</v>
      </c>
      <c r="J381" s="3">
        <v>70000</v>
      </c>
      <c r="K381" s="3">
        <f t="shared" si="25"/>
        <v>0</v>
      </c>
      <c r="L381" s="3">
        <f t="shared" si="26"/>
        <v>3500</v>
      </c>
      <c r="M381" s="3">
        <f t="shared" si="27"/>
        <v>73500</v>
      </c>
      <c r="N381" s="2">
        <v>3</v>
      </c>
      <c r="O381" s="2">
        <v>3</v>
      </c>
      <c r="P381" s="2">
        <v>1</v>
      </c>
      <c r="Q381" s="2">
        <v>2</v>
      </c>
      <c r="R381" s="2">
        <f t="shared" si="28"/>
        <v>2.25</v>
      </c>
      <c r="S381" s="2" t="str">
        <f t="shared" si="29"/>
        <v>Non Eligible</v>
      </c>
      <c r="T381" s="13" t="s">
        <v>377</v>
      </c>
      <c r="U381" s="42"/>
      <c r="V381" s="42"/>
    </row>
    <row r="382" spans="1:22" x14ac:dyDescent="0.25">
      <c r="A382" s="12" t="s">
        <v>113</v>
      </c>
      <c r="B382" s="2" t="s">
        <v>57</v>
      </c>
      <c r="C382" s="2">
        <v>21</v>
      </c>
      <c r="D382" s="8">
        <v>41699</v>
      </c>
      <c r="E382" s="2" t="s">
        <v>14</v>
      </c>
      <c r="F382" s="2" t="s">
        <v>425</v>
      </c>
      <c r="G382" s="2" t="s">
        <v>20</v>
      </c>
      <c r="H382" s="9">
        <v>4.7232876712328764</v>
      </c>
      <c r="I382" s="9">
        <v>5.720547945205479</v>
      </c>
      <c r="J382" s="3">
        <v>60000</v>
      </c>
      <c r="K382" s="3">
        <f t="shared" si="25"/>
        <v>3000</v>
      </c>
      <c r="L382" s="3">
        <f t="shared" si="26"/>
        <v>3000</v>
      </c>
      <c r="M382" s="3">
        <f t="shared" si="27"/>
        <v>66000</v>
      </c>
      <c r="N382" s="2">
        <v>5</v>
      </c>
      <c r="O382" s="2">
        <v>3</v>
      </c>
      <c r="P382" s="2">
        <v>2</v>
      </c>
      <c r="Q382" s="2">
        <v>4</v>
      </c>
      <c r="R382" s="2">
        <f t="shared" si="28"/>
        <v>3.5</v>
      </c>
      <c r="S382" s="2" t="str">
        <f t="shared" si="29"/>
        <v>Non Eligible</v>
      </c>
      <c r="T382" s="13" t="s">
        <v>379</v>
      </c>
      <c r="U382" s="42"/>
      <c r="V382" s="42"/>
    </row>
    <row r="383" spans="1:22" x14ac:dyDescent="0.25">
      <c r="A383" s="12" t="s">
        <v>317</v>
      </c>
      <c r="B383" s="2" t="s">
        <v>13</v>
      </c>
      <c r="C383" s="2">
        <v>29</v>
      </c>
      <c r="D383" s="8">
        <v>41699</v>
      </c>
      <c r="E383" s="2" t="s">
        <v>14</v>
      </c>
      <c r="F383" s="2" t="s">
        <v>425</v>
      </c>
      <c r="G383" s="5" t="s">
        <v>26</v>
      </c>
      <c r="H383" s="9">
        <v>4.7232876712328764</v>
      </c>
      <c r="I383" s="9">
        <v>5.720547945205479</v>
      </c>
      <c r="J383" s="3">
        <v>80000</v>
      </c>
      <c r="K383" s="3">
        <f t="shared" si="25"/>
        <v>0</v>
      </c>
      <c r="L383" s="3">
        <f t="shared" si="26"/>
        <v>4000</v>
      </c>
      <c r="M383" s="3">
        <f t="shared" si="27"/>
        <v>84000</v>
      </c>
      <c r="N383" s="2">
        <v>3</v>
      </c>
      <c r="O383" s="2">
        <v>5</v>
      </c>
      <c r="P383" s="2">
        <v>2</v>
      </c>
      <c r="Q383" s="2">
        <v>2</v>
      </c>
      <c r="R383" s="2">
        <f t="shared" si="28"/>
        <v>3</v>
      </c>
      <c r="S383" s="2" t="str">
        <f t="shared" si="29"/>
        <v>Non Eligible</v>
      </c>
      <c r="T383" s="13" t="s">
        <v>377</v>
      </c>
      <c r="U383" s="42"/>
      <c r="V383" s="42"/>
    </row>
    <row r="384" spans="1:22" x14ac:dyDescent="0.25">
      <c r="A384" s="12" t="s">
        <v>353</v>
      </c>
      <c r="B384" s="2" t="s">
        <v>13</v>
      </c>
      <c r="C384" s="2">
        <v>34</v>
      </c>
      <c r="D384" s="8">
        <v>41699</v>
      </c>
      <c r="E384" s="2" t="s">
        <v>62</v>
      </c>
      <c r="F384" s="2" t="s">
        <v>426</v>
      </c>
      <c r="G384" s="5" t="s">
        <v>15</v>
      </c>
      <c r="H384" s="9">
        <v>4.7232876712328764</v>
      </c>
      <c r="I384" s="9">
        <v>8.7205479452054782</v>
      </c>
      <c r="J384" s="3">
        <v>200000</v>
      </c>
      <c r="K384" s="3">
        <f t="shared" si="25"/>
        <v>0</v>
      </c>
      <c r="L384" s="3">
        <f t="shared" si="26"/>
        <v>10000</v>
      </c>
      <c r="M384" s="3">
        <f t="shared" si="27"/>
        <v>210000</v>
      </c>
      <c r="N384" s="2">
        <v>3</v>
      </c>
      <c r="O384" s="2">
        <v>3</v>
      </c>
      <c r="P384" s="2">
        <v>2</v>
      </c>
      <c r="Q384" s="2">
        <v>4</v>
      </c>
      <c r="R384" s="2">
        <f t="shared" si="28"/>
        <v>3</v>
      </c>
      <c r="S384" s="2" t="str">
        <f t="shared" si="29"/>
        <v>Non Eligible</v>
      </c>
      <c r="T384" s="13" t="s">
        <v>377</v>
      </c>
      <c r="U384" s="42"/>
      <c r="V384" s="42"/>
    </row>
    <row r="385" spans="1:22" x14ac:dyDescent="0.25">
      <c r="A385" s="12" t="s">
        <v>182</v>
      </c>
      <c r="B385" s="2" t="s">
        <v>57</v>
      </c>
      <c r="C385" s="2">
        <v>39</v>
      </c>
      <c r="D385" s="8">
        <v>41699</v>
      </c>
      <c r="E385" s="2" t="s">
        <v>14</v>
      </c>
      <c r="F385" s="2" t="s">
        <v>425</v>
      </c>
      <c r="G385" s="5" t="s">
        <v>22</v>
      </c>
      <c r="H385" s="9">
        <v>4.7232876712328764</v>
      </c>
      <c r="I385" s="9">
        <v>12.720547945205478</v>
      </c>
      <c r="J385" s="3">
        <v>255000</v>
      </c>
      <c r="K385" s="3">
        <f t="shared" si="25"/>
        <v>0</v>
      </c>
      <c r="L385" s="3">
        <f t="shared" si="26"/>
        <v>12750</v>
      </c>
      <c r="M385" s="3">
        <f t="shared" si="27"/>
        <v>267750</v>
      </c>
      <c r="N385" s="2">
        <v>2</v>
      </c>
      <c r="O385" s="2">
        <v>3</v>
      </c>
      <c r="P385" s="2">
        <v>3</v>
      </c>
      <c r="Q385" s="2">
        <v>5</v>
      </c>
      <c r="R385" s="2">
        <f t="shared" si="28"/>
        <v>3.25</v>
      </c>
      <c r="S385" s="2" t="str">
        <f t="shared" si="29"/>
        <v>Non Eligible</v>
      </c>
      <c r="T385" s="13" t="s">
        <v>379</v>
      </c>
      <c r="U385" s="42"/>
      <c r="V385" s="42"/>
    </row>
    <row r="386" spans="1:22" x14ac:dyDescent="0.25">
      <c r="A386" s="12" t="s">
        <v>213</v>
      </c>
      <c r="B386" s="2" t="s">
        <v>57</v>
      </c>
      <c r="C386" s="2">
        <v>19</v>
      </c>
      <c r="D386" s="8">
        <v>41699</v>
      </c>
      <c r="E386" s="2" t="s">
        <v>14</v>
      </c>
      <c r="F386" s="2" t="s">
        <v>425</v>
      </c>
      <c r="G386" s="2" t="s">
        <v>23</v>
      </c>
      <c r="H386" s="9">
        <v>4.7232876712328764</v>
      </c>
      <c r="I386" s="9">
        <v>5.720547945205479</v>
      </c>
      <c r="J386" s="3">
        <v>60000</v>
      </c>
      <c r="K386" s="3">
        <f t="shared" ref="K386:K406" si="30">IF(R386&gt;=4.5,J386*0.15,IF(R386&gt;=4,J386*0.1,IF(R386&gt;=3.5,J386*0.05,IF(R386&lt;3.5,J386*0))))</f>
        <v>0</v>
      </c>
      <c r="L386" s="3">
        <f t="shared" ref="L386:L406" si="31">0.05*J386</f>
        <v>3000</v>
      </c>
      <c r="M386" s="3">
        <f t="shared" ref="M386:M406" si="32">L386+K386+J386</f>
        <v>63000</v>
      </c>
      <c r="N386" s="2">
        <v>3</v>
      </c>
      <c r="O386" s="2">
        <v>3</v>
      </c>
      <c r="P386" s="2">
        <v>2</v>
      </c>
      <c r="Q386" s="2">
        <v>2</v>
      </c>
      <c r="R386" s="2">
        <f t="shared" ref="R386:R406" si="33">SUM(N386:Q386)/4</f>
        <v>2.5</v>
      </c>
      <c r="S386" s="2" t="str">
        <f t="shared" ref="S386:S406" si="34">IF(R386&gt;=4.25, "Eligible", "Non Eligible")</f>
        <v>Non Eligible</v>
      </c>
      <c r="T386" s="13" t="s">
        <v>377</v>
      </c>
      <c r="U386" s="42"/>
      <c r="V386" s="42"/>
    </row>
    <row r="387" spans="1:22" x14ac:dyDescent="0.25">
      <c r="A387" s="12" t="s">
        <v>42</v>
      </c>
      <c r="B387" s="2" t="s">
        <v>13</v>
      </c>
      <c r="C387" s="2">
        <v>22</v>
      </c>
      <c r="D387" s="8">
        <v>41699</v>
      </c>
      <c r="E387" s="2" t="s">
        <v>14</v>
      </c>
      <c r="F387" s="2" t="s">
        <v>426</v>
      </c>
      <c r="G387" s="2" t="s">
        <v>24</v>
      </c>
      <c r="H387" s="9">
        <v>4.7232876712328764</v>
      </c>
      <c r="I387" s="9">
        <v>7.720547945205479</v>
      </c>
      <c r="J387" s="3">
        <v>50000</v>
      </c>
      <c r="K387" s="3">
        <f t="shared" si="30"/>
        <v>0</v>
      </c>
      <c r="L387" s="3">
        <f t="shared" si="31"/>
        <v>2500</v>
      </c>
      <c r="M387" s="3">
        <f t="shared" si="32"/>
        <v>52500</v>
      </c>
      <c r="N387" s="2">
        <v>5</v>
      </c>
      <c r="O387" s="2">
        <v>3</v>
      </c>
      <c r="P387" s="2">
        <v>2</v>
      </c>
      <c r="Q387" s="2">
        <v>3</v>
      </c>
      <c r="R387" s="2">
        <f t="shared" si="33"/>
        <v>3.25</v>
      </c>
      <c r="S387" s="2" t="str">
        <f t="shared" si="34"/>
        <v>Non Eligible</v>
      </c>
      <c r="T387" s="13" t="s">
        <v>377</v>
      </c>
      <c r="U387" s="42"/>
      <c r="V387" s="42"/>
    </row>
    <row r="388" spans="1:22" x14ac:dyDescent="0.25">
      <c r="A388" s="12" t="s">
        <v>77</v>
      </c>
      <c r="B388" s="2" t="s">
        <v>57</v>
      </c>
      <c r="C388" s="2">
        <v>21</v>
      </c>
      <c r="D388" s="8">
        <v>41671</v>
      </c>
      <c r="E388" s="2" t="s">
        <v>14</v>
      </c>
      <c r="F388" s="2" t="s">
        <v>425</v>
      </c>
      <c r="G388" s="2" t="s">
        <v>22</v>
      </c>
      <c r="H388" s="9">
        <v>4.8</v>
      </c>
      <c r="I388" s="9">
        <v>7.7972602739726025</v>
      </c>
      <c r="J388" s="3">
        <v>60000</v>
      </c>
      <c r="K388" s="3">
        <f t="shared" si="30"/>
        <v>3000</v>
      </c>
      <c r="L388" s="3">
        <f t="shared" si="31"/>
        <v>3000</v>
      </c>
      <c r="M388" s="3">
        <f t="shared" si="32"/>
        <v>66000</v>
      </c>
      <c r="N388" s="2">
        <v>5</v>
      </c>
      <c r="O388" s="2">
        <v>4</v>
      </c>
      <c r="P388" s="2">
        <v>4</v>
      </c>
      <c r="Q388" s="2">
        <v>1</v>
      </c>
      <c r="R388" s="2">
        <f t="shared" si="33"/>
        <v>3.5</v>
      </c>
      <c r="S388" s="2" t="str">
        <f t="shared" si="34"/>
        <v>Non Eligible</v>
      </c>
      <c r="T388" s="13" t="s">
        <v>377</v>
      </c>
      <c r="U388" s="42"/>
      <c r="V388" s="42"/>
    </row>
    <row r="389" spans="1:22" x14ac:dyDescent="0.25">
      <c r="A389" s="12" t="s">
        <v>146</v>
      </c>
      <c r="B389" s="2" t="s">
        <v>57</v>
      </c>
      <c r="C389" s="2">
        <v>20</v>
      </c>
      <c r="D389" s="8">
        <v>41671</v>
      </c>
      <c r="E389" s="2" t="s">
        <v>14</v>
      </c>
      <c r="F389" s="2" t="s">
        <v>425</v>
      </c>
      <c r="G389" s="2" t="s">
        <v>15</v>
      </c>
      <c r="H389" s="9">
        <v>4.8</v>
      </c>
      <c r="I389" s="9">
        <v>6.7972602739726025</v>
      </c>
      <c r="J389" s="3">
        <v>50000</v>
      </c>
      <c r="K389" s="3">
        <f t="shared" si="30"/>
        <v>5000</v>
      </c>
      <c r="L389" s="3">
        <f t="shared" si="31"/>
        <v>2500</v>
      </c>
      <c r="M389" s="3">
        <f t="shared" si="32"/>
        <v>57500</v>
      </c>
      <c r="N389" s="2">
        <v>5</v>
      </c>
      <c r="O389" s="2">
        <v>5</v>
      </c>
      <c r="P389" s="2">
        <v>5</v>
      </c>
      <c r="Q389" s="2">
        <v>2</v>
      </c>
      <c r="R389" s="2">
        <f t="shared" si="33"/>
        <v>4.25</v>
      </c>
      <c r="S389" s="2" t="str">
        <f t="shared" si="34"/>
        <v>Eligible</v>
      </c>
      <c r="T389" s="13" t="s">
        <v>379</v>
      </c>
      <c r="U389" s="42"/>
      <c r="V389" s="42"/>
    </row>
    <row r="390" spans="1:22" x14ac:dyDescent="0.25">
      <c r="A390" s="12" t="s">
        <v>27</v>
      </c>
      <c r="B390" s="2" t="s">
        <v>13</v>
      </c>
      <c r="C390" s="2">
        <v>19</v>
      </c>
      <c r="D390" s="8">
        <v>41671</v>
      </c>
      <c r="E390" s="2" t="s">
        <v>14</v>
      </c>
      <c r="F390" s="2" t="s">
        <v>425</v>
      </c>
      <c r="G390" s="2" t="s">
        <v>24</v>
      </c>
      <c r="H390" s="9">
        <v>4.8</v>
      </c>
      <c r="I390" s="9">
        <v>7.7972602739726025</v>
      </c>
      <c r="J390" s="3">
        <v>60000</v>
      </c>
      <c r="K390" s="3">
        <f t="shared" si="30"/>
        <v>3000</v>
      </c>
      <c r="L390" s="3">
        <f t="shared" si="31"/>
        <v>3000</v>
      </c>
      <c r="M390" s="3">
        <f t="shared" si="32"/>
        <v>66000</v>
      </c>
      <c r="N390" s="2">
        <v>5</v>
      </c>
      <c r="O390" s="2">
        <v>3</v>
      </c>
      <c r="P390" s="2">
        <v>2</v>
      </c>
      <c r="Q390" s="2">
        <v>4</v>
      </c>
      <c r="R390" s="2">
        <f t="shared" si="33"/>
        <v>3.5</v>
      </c>
      <c r="S390" s="2" t="str">
        <f t="shared" si="34"/>
        <v>Non Eligible</v>
      </c>
      <c r="T390" s="13" t="s">
        <v>377</v>
      </c>
      <c r="U390" s="42"/>
      <c r="V390" s="42"/>
    </row>
    <row r="391" spans="1:22" x14ac:dyDescent="0.25">
      <c r="A391" s="12" t="s">
        <v>327</v>
      </c>
      <c r="B391" s="2" t="s">
        <v>13</v>
      </c>
      <c r="C391" s="2">
        <v>31</v>
      </c>
      <c r="D391" s="8">
        <v>41671</v>
      </c>
      <c r="E391" s="2" t="s">
        <v>14</v>
      </c>
      <c r="F391" s="2" t="s">
        <v>426</v>
      </c>
      <c r="G391" s="5" t="s">
        <v>16</v>
      </c>
      <c r="H391" s="9">
        <v>4.8</v>
      </c>
      <c r="I391" s="9">
        <v>8.7972602739726025</v>
      </c>
      <c r="J391" s="3">
        <v>180000</v>
      </c>
      <c r="K391" s="3">
        <f t="shared" si="30"/>
        <v>18000</v>
      </c>
      <c r="L391" s="3">
        <f t="shared" si="31"/>
        <v>9000</v>
      </c>
      <c r="M391" s="3">
        <f t="shared" si="32"/>
        <v>207000</v>
      </c>
      <c r="N391" s="2">
        <v>5</v>
      </c>
      <c r="O391" s="2">
        <v>4</v>
      </c>
      <c r="P391" s="2">
        <v>5</v>
      </c>
      <c r="Q391" s="2">
        <v>2</v>
      </c>
      <c r="R391" s="2">
        <f t="shared" si="33"/>
        <v>4</v>
      </c>
      <c r="S391" s="2" t="str">
        <f t="shared" si="34"/>
        <v>Non Eligible</v>
      </c>
      <c r="T391" s="13" t="s">
        <v>377</v>
      </c>
      <c r="U391" s="42" t="s">
        <v>432</v>
      </c>
      <c r="V391" s="42"/>
    </row>
    <row r="392" spans="1:22" x14ac:dyDescent="0.25">
      <c r="A392" s="12" t="s">
        <v>159</v>
      </c>
      <c r="B392" s="2" t="s">
        <v>57</v>
      </c>
      <c r="C392" s="2">
        <v>20</v>
      </c>
      <c r="D392" s="8">
        <v>41671</v>
      </c>
      <c r="E392" s="2" t="s">
        <v>14</v>
      </c>
      <c r="F392" s="2" t="s">
        <v>426</v>
      </c>
      <c r="G392" s="2" t="s">
        <v>15</v>
      </c>
      <c r="H392" s="9">
        <v>4.8</v>
      </c>
      <c r="I392" s="9">
        <v>6.7972602739726025</v>
      </c>
      <c r="J392" s="3">
        <v>55000</v>
      </c>
      <c r="K392" s="3">
        <f t="shared" si="30"/>
        <v>2750</v>
      </c>
      <c r="L392" s="3">
        <f t="shared" si="31"/>
        <v>2750</v>
      </c>
      <c r="M392" s="3">
        <f t="shared" si="32"/>
        <v>60500</v>
      </c>
      <c r="N392" s="2">
        <v>3</v>
      </c>
      <c r="O392" s="2">
        <v>5</v>
      </c>
      <c r="P392" s="2">
        <v>1</v>
      </c>
      <c r="Q392" s="2">
        <v>5</v>
      </c>
      <c r="R392" s="2">
        <f t="shared" si="33"/>
        <v>3.5</v>
      </c>
      <c r="S392" s="2" t="str">
        <f t="shared" si="34"/>
        <v>Non Eligible</v>
      </c>
      <c r="T392" s="13" t="s">
        <v>377</v>
      </c>
      <c r="U392" s="42"/>
      <c r="V392" s="42"/>
    </row>
    <row r="393" spans="1:22" x14ac:dyDescent="0.25">
      <c r="A393" s="12" t="s">
        <v>277</v>
      </c>
      <c r="B393" s="2" t="s">
        <v>57</v>
      </c>
      <c r="C393" s="2">
        <v>27</v>
      </c>
      <c r="D393" s="8">
        <v>41671</v>
      </c>
      <c r="E393" s="2" t="s">
        <v>14</v>
      </c>
      <c r="F393" s="2" t="s">
        <v>426</v>
      </c>
      <c r="G393" s="5" t="s">
        <v>16</v>
      </c>
      <c r="H393" s="9">
        <v>4.8</v>
      </c>
      <c r="I393" s="9">
        <v>9.7972602739726025</v>
      </c>
      <c r="J393" s="3">
        <v>100000</v>
      </c>
      <c r="K393" s="3">
        <f t="shared" si="30"/>
        <v>0</v>
      </c>
      <c r="L393" s="3">
        <f t="shared" si="31"/>
        <v>5000</v>
      </c>
      <c r="M393" s="3">
        <f t="shared" si="32"/>
        <v>105000</v>
      </c>
      <c r="N393" s="2">
        <v>2</v>
      </c>
      <c r="O393" s="2">
        <v>2</v>
      </c>
      <c r="P393" s="2">
        <v>2</v>
      </c>
      <c r="Q393" s="2">
        <v>4</v>
      </c>
      <c r="R393" s="2">
        <f t="shared" si="33"/>
        <v>2.5</v>
      </c>
      <c r="S393" s="2" t="str">
        <f t="shared" si="34"/>
        <v>Non Eligible</v>
      </c>
      <c r="T393" s="13" t="s">
        <v>379</v>
      </c>
      <c r="U393" s="42"/>
      <c r="V393" s="42"/>
    </row>
    <row r="394" spans="1:22" x14ac:dyDescent="0.25">
      <c r="A394" s="12" t="s">
        <v>246</v>
      </c>
      <c r="B394" s="2" t="s">
        <v>57</v>
      </c>
      <c r="C394" s="2">
        <v>21</v>
      </c>
      <c r="D394" s="8">
        <v>41671</v>
      </c>
      <c r="E394" s="2" t="s">
        <v>14</v>
      </c>
      <c r="F394" s="2" t="s">
        <v>425</v>
      </c>
      <c r="G394" s="2" t="s">
        <v>26</v>
      </c>
      <c r="H394" s="9">
        <v>4.8</v>
      </c>
      <c r="I394" s="9">
        <v>6.7972602739726025</v>
      </c>
      <c r="J394" s="3">
        <v>50000</v>
      </c>
      <c r="K394" s="3">
        <f t="shared" si="30"/>
        <v>0</v>
      </c>
      <c r="L394" s="3">
        <f t="shared" si="31"/>
        <v>2500</v>
      </c>
      <c r="M394" s="3">
        <f t="shared" si="32"/>
        <v>52500</v>
      </c>
      <c r="N394" s="2">
        <v>2</v>
      </c>
      <c r="O394" s="2">
        <v>3</v>
      </c>
      <c r="P394" s="2">
        <v>3</v>
      </c>
      <c r="Q394" s="2">
        <v>4</v>
      </c>
      <c r="R394" s="2">
        <f t="shared" si="33"/>
        <v>3</v>
      </c>
      <c r="S394" s="2" t="str">
        <f t="shared" si="34"/>
        <v>Non Eligible</v>
      </c>
      <c r="T394" s="13" t="s">
        <v>379</v>
      </c>
      <c r="U394" s="42"/>
      <c r="V394" s="42"/>
    </row>
    <row r="395" spans="1:22" x14ac:dyDescent="0.25">
      <c r="A395" s="12" t="s">
        <v>108</v>
      </c>
      <c r="B395" s="2" t="s">
        <v>57</v>
      </c>
      <c r="C395" s="2">
        <v>18</v>
      </c>
      <c r="D395" s="8">
        <v>41671</v>
      </c>
      <c r="E395" s="2" t="s">
        <v>14</v>
      </c>
      <c r="F395" s="2" t="s">
        <v>425</v>
      </c>
      <c r="G395" s="2" t="s">
        <v>20</v>
      </c>
      <c r="H395" s="9">
        <v>4.8</v>
      </c>
      <c r="I395" s="9">
        <v>6.7972602739726025</v>
      </c>
      <c r="J395" s="3">
        <v>65000</v>
      </c>
      <c r="K395" s="3">
        <f t="shared" si="30"/>
        <v>0</v>
      </c>
      <c r="L395" s="3">
        <f t="shared" si="31"/>
        <v>3250</v>
      </c>
      <c r="M395" s="3">
        <f t="shared" si="32"/>
        <v>68250</v>
      </c>
      <c r="N395" s="2">
        <v>3</v>
      </c>
      <c r="O395" s="2">
        <v>2</v>
      </c>
      <c r="P395" s="2">
        <v>3</v>
      </c>
      <c r="Q395" s="2">
        <v>4</v>
      </c>
      <c r="R395" s="2">
        <f t="shared" si="33"/>
        <v>3</v>
      </c>
      <c r="S395" s="2" t="str">
        <f t="shared" si="34"/>
        <v>Non Eligible</v>
      </c>
      <c r="T395" s="13" t="s">
        <v>377</v>
      </c>
      <c r="U395" s="42"/>
      <c r="V395" s="42"/>
    </row>
    <row r="396" spans="1:22" x14ac:dyDescent="0.25">
      <c r="A396" s="12" t="s">
        <v>75</v>
      </c>
      <c r="B396" s="2" t="s">
        <v>57</v>
      </c>
      <c r="C396" s="2">
        <v>21</v>
      </c>
      <c r="D396" s="8">
        <v>41640</v>
      </c>
      <c r="E396" s="2" t="s">
        <v>14</v>
      </c>
      <c r="F396" s="2" t="s">
        <v>426</v>
      </c>
      <c r="G396" s="2" t="s">
        <v>16</v>
      </c>
      <c r="H396" s="9">
        <v>4.8849315068493153</v>
      </c>
      <c r="I396" s="9">
        <v>6.882191780821918</v>
      </c>
      <c r="J396" s="3">
        <v>70000</v>
      </c>
      <c r="K396" s="3">
        <f t="shared" si="30"/>
        <v>0</v>
      </c>
      <c r="L396" s="3">
        <f t="shared" si="31"/>
        <v>3500</v>
      </c>
      <c r="M396" s="3">
        <f t="shared" si="32"/>
        <v>73500</v>
      </c>
      <c r="N396" s="2">
        <v>3</v>
      </c>
      <c r="O396" s="2">
        <v>2</v>
      </c>
      <c r="P396" s="2">
        <v>5</v>
      </c>
      <c r="Q396" s="2">
        <v>2</v>
      </c>
      <c r="R396" s="2">
        <f t="shared" si="33"/>
        <v>3</v>
      </c>
      <c r="S396" s="2" t="str">
        <f t="shared" si="34"/>
        <v>Non Eligible</v>
      </c>
      <c r="T396" s="13" t="s">
        <v>377</v>
      </c>
      <c r="U396" s="42"/>
      <c r="V396" s="42"/>
    </row>
    <row r="397" spans="1:22" x14ac:dyDescent="0.25">
      <c r="A397" s="12" t="s">
        <v>68</v>
      </c>
      <c r="B397" s="2" t="s">
        <v>57</v>
      </c>
      <c r="C397" s="2">
        <v>18</v>
      </c>
      <c r="D397" s="8">
        <v>41640</v>
      </c>
      <c r="E397" s="2" t="s">
        <v>14</v>
      </c>
      <c r="F397" s="2" t="s">
        <v>425</v>
      </c>
      <c r="G397" s="2" t="s">
        <v>16</v>
      </c>
      <c r="H397" s="9">
        <v>4.8849315068493153</v>
      </c>
      <c r="I397" s="9">
        <v>5.882191780821918</v>
      </c>
      <c r="J397" s="3">
        <v>45000</v>
      </c>
      <c r="K397" s="3">
        <f t="shared" si="30"/>
        <v>2250</v>
      </c>
      <c r="L397" s="3">
        <f t="shared" si="31"/>
        <v>2250</v>
      </c>
      <c r="M397" s="3">
        <f t="shared" si="32"/>
        <v>49500</v>
      </c>
      <c r="N397" s="2">
        <v>5</v>
      </c>
      <c r="O397" s="2">
        <v>4</v>
      </c>
      <c r="P397" s="2">
        <v>5</v>
      </c>
      <c r="Q397" s="2">
        <v>1</v>
      </c>
      <c r="R397" s="2">
        <f t="shared" si="33"/>
        <v>3.75</v>
      </c>
      <c r="S397" s="2" t="str">
        <f t="shared" si="34"/>
        <v>Non Eligible</v>
      </c>
      <c r="T397" s="13" t="s">
        <v>379</v>
      </c>
      <c r="U397" s="42"/>
      <c r="V397" s="42"/>
    </row>
    <row r="398" spans="1:22" x14ac:dyDescent="0.25">
      <c r="A398" s="12" t="s">
        <v>113</v>
      </c>
      <c r="B398" s="2" t="s">
        <v>57</v>
      </c>
      <c r="C398" s="2">
        <v>19</v>
      </c>
      <c r="D398" s="8">
        <v>41640</v>
      </c>
      <c r="E398" s="2" t="s">
        <v>14</v>
      </c>
      <c r="F398" s="2" t="s">
        <v>425</v>
      </c>
      <c r="G398" s="2" t="s">
        <v>22</v>
      </c>
      <c r="H398" s="9">
        <v>4.8849315068493153</v>
      </c>
      <c r="I398" s="9">
        <v>5.882191780821918</v>
      </c>
      <c r="J398" s="3">
        <v>50000</v>
      </c>
      <c r="K398" s="3">
        <f t="shared" si="30"/>
        <v>0</v>
      </c>
      <c r="L398" s="3">
        <f t="shared" si="31"/>
        <v>2500</v>
      </c>
      <c r="M398" s="3">
        <f t="shared" si="32"/>
        <v>52500</v>
      </c>
      <c r="N398" s="2">
        <v>3</v>
      </c>
      <c r="O398" s="2">
        <v>2</v>
      </c>
      <c r="P398" s="2">
        <v>3</v>
      </c>
      <c r="Q398" s="2">
        <v>1</v>
      </c>
      <c r="R398" s="2">
        <f t="shared" si="33"/>
        <v>2.25</v>
      </c>
      <c r="S398" s="2" t="str">
        <f t="shared" si="34"/>
        <v>Non Eligible</v>
      </c>
      <c r="T398" s="13" t="s">
        <v>379</v>
      </c>
      <c r="U398" s="42"/>
      <c r="V398" s="42"/>
    </row>
    <row r="399" spans="1:22" x14ac:dyDescent="0.25">
      <c r="A399" s="12" t="s">
        <v>88</v>
      </c>
      <c r="B399" s="2" t="s">
        <v>57</v>
      </c>
      <c r="C399" s="2">
        <v>21</v>
      </c>
      <c r="D399" s="8">
        <v>41640</v>
      </c>
      <c r="E399" s="2" t="s">
        <v>14</v>
      </c>
      <c r="F399" s="2" t="s">
        <v>426</v>
      </c>
      <c r="G399" s="2" t="s">
        <v>25</v>
      </c>
      <c r="H399" s="9">
        <v>4.8849315068493153</v>
      </c>
      <c r="I399" s="9">
        <v>5.882191780821918</v>
      </c>
      <c r="J399" s="3">
        <v>40000</v>
      </c>
      <c r="K399" s="3">
        <f t="shared" si="30"/>
        <v>0</v>
      </c>
      <c r="L399" s="3">
        <f t="shared" si="31"/>
        <v>2000</v>
      </c>
      <c r="M399" s="3">
        <f t="shared" si="32"/>
        <v>42000</v>
      </c>
      <c r="N399" s="2">
        <v>5</v>
      </c>
      <c r="O399" s="2">
        <v>3</v>
      </c>
      <c r="P399" s="2">
        <v>2</v>
      </c>
      <c r="Q399" s="2">
        <v>3</v>
      </c>
      <c r="R399" s="2">
        <f t="shared" si="33"/>
        <v>3.25</v>
      </c>
      <c r="S399" s="2" t="str">
        <f t="shared" si="34"/>
        <v>Non Eligible</v>
      </c>
      <c r="T399" s="13" t="s">
        <v>379</v>
      </c>
      <c r="U399" s="42"/>
      <c r="V399" s="42" t="s">
        <v>432</v>
      </c>
    </row>
    <row r="400" spans="1:22" x14ac:dyDescent="0.25">
      <c r="A400" s="12" t="s">
        <v>275</v>
      </c>
      <c r="B400" s="2" t="s">
        <v>57</v>
      </c>
      <c r="C400" s="2">
        <v>27</v>
      </c>
      <c r="D400" s="8">
        <v>41640</v>
      </c>
      <c r="E400" s="2" t="s">
        <v>14</v>
      </c>
      <c r="F400" s="2" t="s">
        <v>425</v>
      </c>
      <c r="G400" s="5" t="s">
        <v>16</v>
      </c>
      <c r="H400" s="9">
        <v>4.8849315068493153</v>
      </c>
      <c r="I400" s="9">
        <v>9.882191780821918</v>
      </c>
      <c r="J400" s="3">
        <v>110000</v>
      </c>
      <c r="K400" s="3">
        <f t="shared" si="30"/>
        <v>0</v>
      </c>
      <c r="L400" s="3">
        <f t="shared" si="31"/>
        <v>5500</v>
      </c>
      <c r="M400" s="3">
        <f t="shared" si="32"/>
        <v>115500</v>
      </c>
      <c r="N400" s="2">
        <v>3</v>
      </c>
      <c r="O400" s="2">
        <v>3</v>
      </c>
      <c r="P400" s="2">
        <v>3</v>
      </c>
      <c r="Q400" s="2">
        <v>4</v>
      </c>
      <c r="R400" s="2">
        <f t="shared" si="33"/>
        <v>3.25</v>
      </c>
      <c r="S400" s="2" t="str">
        <f t="shared" si="34"/>
        <v>Non Eligible</v>
      </c>
      <c r="T400" s="13" t="s">
        <v>377</v>
      </c>
      <c r="U400" s="42"/>
      <c r="V400" s="42"/>
    </row>
    <row r="401" spans="1:22" x14ac:dyDescent="0.25">
      <c r="A401" s="12" t="s">
        <v>40</v>
      </c>
      <c r="B401" s="2" t="s">
        <v>13</v>
      </c>
      <c r="C401" s="2">
        <v>21</v>
      </c>
      <c r="D401" s="8">
        <v>41640</v>
      </c>
      <c r="E401" s="2" t="s">
        <v>14</v>
      </c>
      <c r="F401" s="2" t="s">
        <v>425</v>
      </c>
      <c r="G401" s="2" t="s">
        <v>24</v>
      </c>
      <c r="H401" s="9">
        <v>4.8849315068493153</v>
      </c>
      <c r="I401" s="9">
        <v>7.882191780821918</v>
      </c>
      <c r="J401" s="3">
        <v>50000</v>
      </c>
      <c r="K401" s="3">
        <f t="shared" si="30"/>
        <v>0</v>
      </c>
      <c r="L401" s="3">
        <f t="shared" si="31"/>
        <v>2500</v>
      </c>
      <c r="M401" s="3">
        <f t="shared" si="32"/>
        <v>52500</v>
      </c>
      <c r="N401" s="2">
        <v>5</v>
      </c>
      <c r="O401" s="2">
        <v>3</v>
      </c>
      <c r="P401" s="2">
        <v>2</v>
      </c>
      <c r="Q401" s="2">
        <v>3</v>
      </c>
      <c r="R401" s="2">
        <f t="shared" si="33"/>
        <v>3.25</v>
      </c>
      <c r="S401" s="2" t="str">
        <f t="shared" si="34"/>
        <v>Non Eligible</v>
      </c>
      <c r="T401" s="13" t="s">
        <v>379</v>
      </c>
      <c r="U401" s="42"/>
      <c r="V401" s="42"/>
    </row>
    <row r="402" spans="1:22" x14ac:dyDescent="0.25">
      <c r="A402" s="12" t="s">
        <v>216</v>
      </c>
      <c r="B402" s="2" t="s">
        <v>57</v>
      </c>
      <c r="C402" s="2">
        <v>19</v>
      </c>
      <c r="D402" s="8">
        <v>41640</v>
      </c>
      <c r="E402" s="2" t="s">
        <v>14</v>
      </c>
      <c r="F402" s="2" t="s">
        <v>426</v>
      </c>
      <c r="G402" s="2" t="s">
        <v>23</v>
      </c>
      <c r="H402" s="9">
        <v>4.8849315068493153</v>
      </c>
      <c r="I402" s="9">
        <v>5.882191780821918</v>
      </c>
      <c r="J402" s="3">
        <v>45000</v>
      </c>
      <c r="K402" s="3">
        <f t="shared" si="30"/>
        <v>0</v>
      </c>
      <c r="L402" s="3">
        <f t="shared" si="31"/>
        <v>2250</v>
      </c>
      <c r="M402" s="3">
        <f t="shared" si="32"/>
        <v>47250</v>
      </c>
      <c r="N402" s="2">
        <v>3</v>
      </c>
      <c r="O402" s="2">
        <v>3</v>
      </c>
      <c r="P402" s="2">
        <v>2</v>
      </c>
      <c r="Q402" s="2">
        <v>5</v>
      </c>
      <c r="R402" s="2">
        <f t="shared" si="33"/>
        <v>3.25</v>
      </c>
      <c r="S402" s="2" t="str">
        <f t="shared" si="34"/>
        <v>Non Eligible</v>
      </c>
      <c r="T402" s="13" t="s">
        <v>379</v>
      </c>
      <c r="U402" s="42" t="s">
        <v>432</v>
      </c>
      <c r="V402" s="42"/>
    </row>
    <row r="403" spans="1:22" x14ac:dyDescent="0.25">
      <c r="A403" s="12" t="s">
        <v>169</v>
      </c>
      <c r="B403" s="2" t="s">
        <v>13</v>
      </c>
      <c r="C403" s="2">
        <v>22</v>
      </c>
      <c r="D403" s="8">
        <v>41640</v>
      </c>
      <c r="E403" s="2" t="s">
        <v>14</v>
      </c>
      <c r="F403" s="2" t="s">
        <v>425</v>
      </c>
      <c r="G403" s="2" t="s">
        <v>16</v>
      </c>
      <c r="H403" s="9">
        <v>4.8849315068493153</v>
      </c>
      <c r="I403" s="9">
        <v>5.882191780821918</v>
      </c>
      <c r="J403" s="3">
        <v>55000</v>
      </c>
      <c r="K403" s="3">
        <f t="shared" si="30"/>
        <v>5500</v>
      </c>
      <c r="L403" s="3">
        <f t="shared" si="31"/>
        <v>2750</v>
      </c>
      <c r="M403" s="3">
        <f t="shared" si="32"/>
        <v>63250</v>
      </c>
      <c r="N403" s="2">
        <v>3</v>
      </c>
      <c r="O403" s="2">
        <v>5</v>
      </c>
      <c r="P403" s="2">
        <v>5</v>
      </c>
      <c r="Q403" s="2">
        <v>4</v>
      </c>
      <c r="R403" s="2">
        <f t="shared" si="33"/>
        <v>4.25</v>
      </c>
      <c r="S403" s="2" t="str">
        <f t="shared" si="34"/>
        <v>Eligible</v>
      </c>
      <c r="T403" s="13" t="s">
        <v>379</v>
      </c>
      <c r="U403" s="42"/>
      <c r="V403" s="42"/>
    </row>
    <row r="404" spans="1:22" x14ac:dyDescent="0.25">
      <c r="A404" s="12" t="s">
        <v>110</v>
      </c>
      <c r="B404" s="2" t="s">
        <v>57</v>
      </c>
      <c r="C404" s="2">
        <v>18</v>
      </c>
      <c r="D404" s="8">
        <v>41640</v>
      </c>
      <c r="E404" s="2" t="s">
        <v>14</v>
      </c>
      <c r="F404" s="2" t="s">
        <v>425</v>
      </c>
      <c r="G404" s="2" t="s">
        <v>22</v>
      </c>
      <c r="H404" s="9">
        <v>4.8849315068493153</v>
      </c>
      <c r="I404" s="9">
        <v>6.882191780821918</v>
      </c>
      <c r="J404" s="3">
        <v>40000</v>
      </c>
      <c r="K404" s="3">
        <f t="shared" si="30"/>
        <v>2000</v>
      </c>
      <c r="L404" s="3">
        <f t="shared" si="31"/>
        <v>2000</v>
      </c>
      <c r="M404" s="3">
        <f t="shared" si="32"/>
        <v>44000</v>
      </c>
      <c r="N404" s="2">
        <v>3</v>
      </c>
      <c r="O404" s="2">
        <v>4</v>
      </c>
      <c r="P404" s="2">
        <v>3</v>
      </c>
      <c r="Q404" s="2">
        <v>5</v>
      </c>
      <c r="R404" s="2">
        <f t="shared" si="33"/>
        <v>3.75</v>
      </c>
      <c r="S404" s="2" t="str">
        <f t="shared" si="34"/>
        <v>Non Eligible</v>
      </c>
      <c r="T404" s="13" t="s">
        <v>377</v>
      </c>
      <c r="U404" s="42"/>
      <c r="V404" s="42"/>
    </row>
    <row r="405" spans="1:22" x14ac:dyDescent="0.25">
      <c r="A405" s="12" t="s">
        <v>237</v>
      </c>
      <c r="B405" s="2" t="s">
        <v>57</v>
      </c>
      <c r="C405" s="2">
        <v>18</v>
      </c>
      <c r="D405" s="8">
        <v>41640</v>
      </c>
      <c r="E405" s="2" t="s">
        <v>14</v>
      </c>
      <c r="F405" s="2" t="s">
        <v>425</v>
      </c>
      <c r="G405" s="2" t="s">
        <v>26</v>
      </c>
      <c r="H405" s="9">
        <v>4.8849315068493153</v>
      </c>
      <c r="I405" s="9">
        <v>6.882191780821918</v>
      </c>
      <c r="J405" s="3">
        <v>45000</v>
      </c>
      <c r="K405" s="3">
        <f t="shared" si="30"/>
        <v>0</v>
      </c>
      <c r="L405" s="3">
        <f t="shared" si="31"/>
        <v>2250</v>
      </c>
      <c r="M405" s="3">
        <f t="shared" si="32"/>
        <v>47250</v>
      </c>
      <c r="N405" s="2">
        <v>3</v>
      </c>
      <c r="O405" s="2">
        <v>4</v>
      </c>
      <c r="P405" s="2">
        <v>2</v>
      </c>
      <c r="Q405" s="2">
        <v>2</v>
      </c>
      <c r="R405" s="2">
        <f t="shared" si="33"/>
        <v>2.75</v>
      </c>
      <c r="S405" s="2" t="str">
        <f t="shared" si="34"/>
        <v>Non Eligible</v>
      </c>
      <c r="T405" s="13" t="s">
        <v>377</v>
      </c>
      <c r="U405" s="42"/>
      <c r="V405" s="42"/>
    </row>
    <row r="406" spans="1:22" x14ac:dyDescent="0.25">
      <c r="A406" s="18" t="s">
        <v>342</v>
      </c>
      <c r="B406" s="19" t="s">
        <v>13</v>
      </c>
      <c r="C406" s="19">
        <v>36</v>
      </c>
      <c r="D406" s="20">
        <v>41640</v>
      </c>
      <c r="E406" s="19" t="s">
        <v>14</v>
      </c>
      <c r="F406" s="19" t="s">
        <v>426</v>
      </c>
      <c r="G406" s="21" t="s">
        <v>22</v>
      </c>
      <c r="H406" s="22">
        <v>4.8849315068493153</v>
      </c>
      <c r="I406" s="22">
        <v>9.882191780821918</v>
      </c>
      <c r="J406" s="23">
        <v>170000</v>
      </c>
      <c r="K406" s="23">
        <f t="shared" si="30"/>
        <v>0</v>
      </c>
      <c r="L406" s="23">
        <f t="shared" si="31"/>
        <v>8500</v>
      </c>
      <c r="M406" s="23">
        <f t="shared" si="32"/>
        <v>178500</v>
      </c>
      <c r="N406" s="19">
        <v>3</v>
      </c>
      <c r="O406" s="19">
        <v>3</v>
      </c>
      <c r="P406" s="19">
        <v>3</v>
      </c>
      <c r="Q406" s="19">
        <v>3</v>
      </c>
      <c r="R406" s="19">
        <f t="shared" si="33"/>
        <v>3</v>
      </c>
      <c r="S406" s="19" t="str">
        <f t="shared" si="34"/>
        <v>Non Eligible</v>
      </c>
      <c r="T406" s="24" t="s">
        <v>377</v>
      </c>
      <c r="U406" s="44"/>
      <c r="V406" s="44"/>
    </row>
    <row r="407" spans="1:22" x14ac:dyDescent="0.25">
      <c r="J407" s="7"/>
    </row>
    <row r="1048576" spans="10:10" x14ac:dyDescent="0.25">
      <c r="J1048576" s="7"/>
    </row>
  </sheetData>
  <sortState ref="A2:T1048576">
    <sortCondition descending="1" ref="D2:D1048576"/>
  </sortState>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4"/>
  <sheetViews>
    <sheetView topLeftCell="AD1" workbookViewId="0">
      <selection activeCell="AH9" sqref="AH9"/>
    </sheetView>
  </sheetViews>
  <sheetFormatPr defaultRowHeight="15" x14ac:dyDescent="0.25"/>
  <cols>
    <col min="1" max="1" width="13.140625" customWidth="1"/>
    <col min="2" max="2" width="18.28515625" bestFit="1" customWidth="1"/>
    <col min="6" max="6" width="13.140625" bestFit="1" customWidth="1"/>
    <col min="7" max="7" width="18.28515625" bestFit="1" customWidth="1"/>
    <col min="10" max="10" width="20.140625" bestFit="1" customWidth="1"/>
    <col min="11" max="11" width="12.85546875" customWidth="1"/>
    <col min="12" max="12" width="13.140625" customWidth="1"/>
    <col min="13" max="13" width="16.140625" bestFit="1" customWidth="1"/>
    <col min="16" max="16" width="17" customWidth="1"/>
    <col min="17" max="17" width="20.140625" customWidth="1"/>
    <col min="19" max="19" width="20" customWidth="1"/>
    <col min="20" max="20" width="26" customWidth="1"/>
    <col min="21" max="21" width="26" bestFit="1" customWidth="1"/>
    <col min="22" max="22" width="13.140625" bestFit="1" customWidth="1"/>
    <col min="23" max="24" width="17.5703125" bestFit="1" customWidth="1"/>
    <col min="25" max="25" width="13.140625" customWidth="1"/>
    <col min="26" max="26" width="17.5703125" bestFit="1" customWidth="1"/>
    <col min="29" max="29" width="13.140625" customWidth="1"/>
    <col min="30" max="30" width="14.140625" customWidth="1"/>
    <col min="31" max="31" width="14.5703125" customWidth="1"/>
    <col min="32" max="32" width="15.140625" customWidth="1"/>
    <col min="33" max="33" width="14.28515625" customWidth="1"/>
    <col min="35" max="35" width="13.140625" customWidth="1"/>
    <col min="36" max="36" width="19.28515625" customWidth="1"/>
    <col min="37" max="37" width="9.28515625" customWidth="1"/>
    <col min="38" max="39" width="7.42578125" customWidth="1"/>
    <col min="41" max="41" width="13.140625" bestFit="1" customWidth="1"/>
  </cols>
  <sheetData>
    <row r="1" spans="1:44" x14ac:dyDescent="0.25">
      <c r="A1" s="26" t="s">
        <v>406</v>
      </c>
      <c r="B1" t="s">
        <v>405</v>
      </c>
      <c r="S1" s="26" t="s">
        <v>1</v>
      </c>
      <c r="T1" t="s">
        <v>13</v>
      </c>
      <c r="AI1" s="26" t="s">
        <v>392</v>
      </c>
      <c r="AJ1" t="s">
        <v>436</v>
      </c>
    </row>
    <row r="2" spans="1:44" x14ac:dyDescent="0.25">
      <c r="A2" s="4" t="s">
        <v>57</v>
      </c>
      <c r="B2" s="25">
        <v>75</v>
      </c>
      <c r="F2" s="26" t="s">
        <v>406</v>
      </c>
      <c r="G2" t="s">
        <v>405</v>
      </c>
      <c r="J2" t="s">
        <v>387</v>
      </c>
      <c r="K2" t="s">
        <v>382</v>
      </c>
      <c r="L2" t="s">
        <v>383</v>
      </c>
      <c r="M2" t="s">
        <v>384</v>
      </c>
      <c r="P2" s="26" t="s">
        <v>406</v>
      </c>
      <c r="Q2" t="s">
        <v>387</v>
      </c>
      <c r="V2" s="26" t="s">
        <v>406</v>
      </c>
      <c r="W2" t="s">
        <v>391</v>
      </c>
      <c r="Y2" s="26" t="s">
        <v>406</v>
      </c>
      <c r="Z2" t="s">
        <v>391</v>
      </c>
    </row>
    <row r="3" spans="1:44" x14ac:dyDescent="0.25">
      <c r="A3" s="4" t="s">
        <v>13</v>
      </c>
      <c r="B3" s="25">
        <v>41</v>
      </c>
      <c r="F3" s="4" t="s">
        <v>426</v>
      </c>
      <c r="G3" s="25">
        <v>37</v>
      </c>
      <c r="J3" s="29">
        <v>10147000</v>
      </c>
      <c r="K3" s="29">
        <v>9480000</v>
      </c>
      <c r="L3" s="29">
        <v>193000</v>
      </c>
      <c r="M3" s="29">
        <v>474000</v>
      </c>
      <c r="P3" s="4" t="s">
        <v>22</v>
      </c>
      <c r="Q3" s="29">
        <v>3053000</v>
      </c>
      <c r="S3" s="26" t="s">
        <v>166</v>
      </c>
      <c r="T3" t="s">
        <v>390</v>
      </c>
      <c r="V3" s="4" t="s">
        <v>416</v>
      </c>
      <c r="W3" s="29">
        <v>258750</v>
      </c>
      <c r="Y3" s="30" t="s">
        <v>410</v>
      </c>
      <c r="Z3" s="29">
        <v>61666.666666666664</v>
      </c>
      <c r="AC3" s="26" t="s">
        <v>406</v>
      </c>
      <c r="AD3" t="s">
        <v>427</v>
      </c>
      <c r="AE3" t="s">
        <v>428</v>
      </c>
      <c r="AF3" t="s">
        <v>429</v>
      </c>
      <c r="AG3" t="s">
        <v>430</v>
      </c>
      <c r="AI3" s="26" t="s">
        <v>406</v>
      </c>
      <c r="AJ3" t="s">
        <v>437</v>
      </c>
      <c r="AK3" t="s">
        <v>434</v>
      </c>
      <c r="AL3" t="s">
        <v>435</v>
      </c>
    </row>
    <row r="4" spans="1:44" x14ac:dyDescent="0.25">
      <c r="A4" s="4" t="s">
        <v>164</v>
      </c>
      <c r="B4" s="25">
        <v>116</v>
      </c>
      <c r="F4" s="4" t="s">
        <v>425</v>
      </c>
      <c r="G4" s="25">
        <v>79</v>
      </c>
      <c r="P4" s="4" t="s">
        <v>16</v>
      </c>
      <c r="Q4" s="29">
        <v>1951750</v>
      </c>
      <c r="S4" t="s">
        <v>388</v>
      </c>
      <c r="T4" s="25">
        <v>2</v>
      </c>
      <c r="V4" s="4" t="s">
        <v>417</v>
      </c>
      <c r="W4" s="29">
        <v>190000</v>
      </c>
      <c r="Y4" s="30" t="s">
        <v>411</v>
      </c>
      <c r="Z4" s="29">
        <v>87049.180327868846</v>
      </c>
      <c r="AC4" s="4" t="s">
        <v>57</v>
      </c>
      <c r="AD4" s="11">
        <v>3.2533333333333334</v>
      </c>
      <c r="AE4" s="11">
        <v>3.0666666666666669</v>
      </c>
      <c r="AF4" s="11">
        <v>2.5066666666666668</v>
      </c>
      <c r="AG4" s="11">
        <v>3.1066666666666665</v>
      </c>
      <c r="AI4" s="4" t="s">
        <v>393</v>
      </c>
      <c r="AJ4" s="25">
        <v>11</v>
      </c>
      <c r="AK4" s="25">
        <v>1</v>
      </c>
      <c r="AL4" s="25">
        <v>1</v>
      </c>
      <c r="AN4" s="46" t="s">
        <v>441</v>
      </c>
      <c r="AO4" s="46"/>
      <c r="AP4" s="46"/>
      <c r="AQ4" s="46"/>
      <c r="AR4" s="46"/>
    </row>
    <row r="5" spans="1:44" x14ac:dyDescent="0.25">
      <c r="F5" s="4" t="s">
        <v>164</v>
      </c>
      <c r="G5" s="25">
        <v>116</v>
      </c>
      <c r="P5" s="4" t="s">
        <v>15</v>
      </c>
      <c r="Q5" s="29">
        <v>1331250</v>
      </c>
      <c r="S5" t="s">
        <v>389</v>
      </c>
      <c r="T5" s="25">
        <v>39</v>
      </c>
      <c r="V5" s="4" t="s">
        <v>418</v>
      </c>
      <c r="W5" s="29">
        <v>111500</v>
      </c>
      <c r="Y5" s="30" t="s">
        <v>412</v>
      </c>
      <c r="Z5" s="29">
        <v>255000</v>
      </c>
      <c r="AC5" s="4" t="s">
        <v>13</v>
      </c>
      <c r="AD5" s="11">
        <v>3.3658536585365852</v>
      </c>
      <c r="AE5" s="11">
        <v>3.5609756097560976</v>
      </c>
      <c r="AF5" s="11">
        <v>2.7073170731707319</v>
      </c>
      <c r="AG5" s="11">
        <v>3.3170731707317072</v>
      </c>
      <c r="AI5" s="4" t="s">
        <v>394</v>
      </c>
      <c r="AJ5" s="25">
        <v>19</v>
      </c>
      <c r="AK5" s="25">
        <v>1</v>
      </c>
      <c r="AL5" s="25"/>
      <c r="AN5" s="46"/>
      <c r="AO5" s="46"/>
      <c r="AP5" s="46"/>
      <c r="AQ5" s="46"/>
      <c r="AR5" s="46"/>
    </row>
    <row r="6" spans="1:44" x14ac:dyDescent="0.25">
      <c r="P6" s="4" t="s">
        <v>19</v>
      </c>
      <c r="Q6" s="29">
        <v>949000</v>
      </c>
      <c r="S6" t="s">
        <v>164</v>
      </c>
      <c r="T6" s="25">
        <v>41</v>
      </c>
      <c r="V6" s="4" t="s">
        <v>419</v>
      </c>
      <c r="W6" s="29">
        <v>55892.857142857145</v>
      </c>
      <c r="Y6" s="30" t="s">
        <v>413</v>
      </c>
      <c r="Z6" s="29">
        <v>260000</v>
      </c>
      <c r="AC6" s="4" t="s">
        <v>164</v>
      </c>
      <c r="AD6" s="11">
        <v>3.2931034482758621</v>
      </c>
      <c r="AE6" s="11">
        <v>3.2413793103448274</v>
      </c>
      <c r="AF6" s="11">
        <v>2.5775862068965516</v>
      </c>
      <c r="AG6" s="11">
        <v>3.1810344827586206</v>
      </c>
      <c r="AI6" s="4" t="s">
        <v>395</v>
      </c>
      <c r="AJ6" s="25">
        <v>27</v>
      </c>
      <c r="AK6" s="25"/>
      <c r="AL6" s="25"/>
      <c r="AN6" s="46"/>
      <c r="AO6" s="46"/>
      <c r="AP6" s="46"/>
      <c r="AQ6" s="46"/>
      <c r="AR6" s="46"/>
    </row>
    <row r="7" spans="1:44" x14ac:dyDescent="0.25">
      <c r="P7" s="4" t="s">
        <v>26</v>
      </c>
      <c r="Q7" s="29">
        <v>850750</v>
      </c>
      <c r="V7" s="4" t="s">
        <v>164</v>
      </c>
      <c r="W7" s="29">
        <v>81724.137931034478</v>
      </c>
      <c r="Y7" s="30" t="s">
        <v>164</v>
      </c>
      <c r="Z7" s="29">
        <v>81724.137931034478</v>
      </c>
      <c r="AI7" s="4" t="s">
        <v>396</v>
      </c>
      <c r="AJ7" s="25">
        <v>36</v>
      </c>
      <c r="AK7" s="25">
        <v>1</v>
      </c>
      <c r="AL7" s="25">
        <v>1</v>
      </c>
      <c r="AN7" s="46"/>
      <c r="AO7" s="46"/>
      <c r="AP7" s="46"/>
      <c r="AQ7" s="46"/>
      <c r="AR7" s="46"/>
    </row>
    <row r="8" spans="1:44" x14ac:dyDescent="0.25">
      <c r="A8" s="26" t="s">
        <v>406</v>
      </c>
      <c r="B8" t="s">
        <v>405</v>
      </c>
      <c r="P8" s="4" t="s">
        <v>25</v>
      </c>
      <c r="Q8" s="29">
        <v>522250</v>
      </c>
      <c r="AI8" s="4" t="s">
        <v>397</v>
      </c>
      <c r="AJ8" s="25">
        <v>51</v>
      </c>
      <c r="AK8" s="25">
        <v>2</v>
      </c>
      <c r="AL8" s="25"/>
      <c r="AN8" s="46"/>
      <c r="AO8" s="46"/>
      <c r="AP8" s="46"/>
      <c r="AQ8" s="46"/>
      <c r="AR8" s="46"/>
    </row>
    <row r="9" spans="1:44" x14ac:dyDescent="0.25">
      <c r="A9" s="4" t="s">
        <v>57</v>
      </c>
      <c r="B9" s="27">
        <v>0.64655172413793105</v>
      </c>
      <c r="P9" s="4" t="s">
        <v>23</v>
      </c>
      <c r="Q9" s="29">
        <v>509250</v>
      </c>
      <c r="AI9" s="4" t="s">
        <v>398</v>
      </c>
      <c r="AJ9" s="25">
        <v>58</v>
      </c>
      <c r="AK9" s="25"/>
      <c r="AL9" s="25"/>
      <c r="AN9" s="46"/>
      <c r="AO9" s="46"/>
      <c r="AP9" s="46"/>
      <c r="AQ9" s="46"/>
      <c r="AR9" s="46"/>
    </row>
    <row r="10" spans="1:44" x14ac:dyDescent="0.25">
      <c r="A10" s="4" t="s">
        <v>13</v>
      </c>
      <c r="B10" s="27">
        <v>0.35344827586206895</v>
      </c>
      <c r="P10" s="4" t="s">
        <v>20</v>
      </c>
      <c r="Q10" s="29">
        <v>409750</v>
      </c>
      <c r="AI10" s="4" t="s">
        <v>399</v>
      </c>
      <c r="AJ10" s="25">
        <v>69</v>
      </c>
      <c r="AK10" s="25">
        <v>1</v>
      </c>
      <c r="AL10" s="25"/>
      <c r="AN10" s="46"/>
      <c r="AO10" s="46"/>
      <c r="AP10" s="46"/>
      <c r="AQ10" s="46"/>
      <c r="AR10" s="46"/>
    </row>
    <row r="11" spans="1:44" x14ac:dyDescent="0.25">
      <c r="A11" s="4" t="s">
        <v>164</v>
      </c>
      <c r="B11" s="27">
        <v>1</v>
      </c>
      <c r="P11" s="4" t="s">
        <v>24</v>
      </c>
      <c r="Q11" s="29">
        <v>402000</v>
      </c>
      <c r="W11" t="s">
        <v>421</v>
      </c>
      <c r="Z11" t="s">
        <v>420</v>
      </c>
      <c r="AI11" s="4" t="s">
        <v>400</v>
      </c>
      <c r="AJ11" s="25">
        <v>79</v>
      </c>
      <c r="AK11" s="25">
        <v>1</v>
      </c>
      <c r="AL11" s="25">
        <v>1</v>
      </c>
      <c r="AN11" s="46"/>
      <c r="AO11" s="46"/>
      <c r="AP11" s="46"/>
      <c r="AQ11" s="46"/>
      <c r="AR11" s="46"/>
    </row>
    <row r="12" spans="1:44" x14ac:dyDescent="0.25">
      <c r="P12" s="4" t="s">
        <v>18</v>
      </c>
      <c r="Q12" s="29">
        <v>168000</v>
      </c>
      <c r="AI12" s="4" t="s">
        <v>401</v>
      </c>
      <c r="AJ12" s="25">
        <v>93</v>
      </c>
      <c r="AK12" s="25">
        <v>1</v>
      </c>
      <c r="AL12" s="25"/>
      <c r="AN12" s="46"/>
      <c r="AO12" s="46"/>
      <c r="AP12" s="46"/>
      <c r="AQ12" s="46"/>
      <c r="AR12" s="46"/>
    </row>
    <row r="13" spans="1:44" x14ac:dyDescent="0.25">
      <c r="P13" s="4" t="s">
        <v>164</v>
      </c>
      <c r="Q13" s="29">
        <v>10147000</v>
      </c>
      <c r="V13" t="s">
        <v>408</v>
      </c>
      <c r="W13" t="s">
        <v>409</v>
      </c>
      <c r="Y13" t="s">
        <v>414</v>
      </c>
      <c r="Z13" t="s">
        <v>415</v>
      </c>
      <c r="AI13" s="4" t="s">
        <v>402</v>
      </c>
      <c r="AJ13" s="25">
        <v>102</v>
      </c>
      <c r="AK13" s="25">
        <v>1</v>
      </c>
      <c r="AL13" s="25"/>
    </row>
    <row r="14" spans="1:44" x14ac:dyDescent="0.25">
      <c r="A14" t="s">
        <v>57</v>
      </c>
      <c r="B14" s="28">
        <f>GETPIVOTDATA("Full Name",$A$8,"Gender","Female")</f>
        <v>0.64655172413793105</v>
      </c>
      <c r="C14" s="27">
        <v>1</v>
      </c>
      <c r="N14" t="s">
        <v>407</v>
      </c>
      <c r="V14" t="s">
        <v>416</v>
      </c>
      <c r="W14" s="31">
        <f>GETPIVOTDATA("Salary",$V$2,"Age",39)</f>
        <v>258750</v>
      </c>
      <c r="Y14" t="s">
        <v>410</v>
      </c>
      <c r="Z14" s="31">
        <f>GETPIVOTDATA("Salary",$Y$2,"Total Experience",1.3)</f>
        <v>61666.666666666664</v>
      </c>
      <c r="AI14" s="4" t="s">
        <v>403</v>
      </c>
      <c r="AJ14" s="25">
        <v>107</v>
      </c>
      <c r="AK14" s="25">
        <v>1</v>
      </c>
      <c r="AL14" s="25"/>
    </row>
    <row r="15" spans="1:44" x14ac:dyDescent="0.25">
      <c r="A15" t="s">
        <v>13</v>
      </c>
      <c r="B15" s="28">
        <f>GETPIVOTDATA("Full Name",$A$8,"Gender","Male")</f>
        <v>0.35344827586206895</v>
      </c>
      <c r="C15" s="27">
        <v>1</v>
      </c>
      <c r="V15" t="s">
        <v>417</v>
      </c>
      <c r="W15" s="31">
        <f>GETPIVOTDATA("Salary",$V$2,"Age",32)</f>
        <v>190000</v>
      </c>
      <c r="Y15" t="s">
        <v>411</v>
      </c>
      <c r="Z15" s="31">
        <f>GETPIVOTDATA("Salary",$Y$2,"Total Experience",6.3)</f>
        <v>87049.180327868846</v>
      </c>
      <c r="AI15" s="4" t="s">
        <v>404</v>
      </c>
      <c r="AJ15" s="25">
        <v>116</v>
      </c>
      <c r="AK15" s="25">
        <v>1</v>
      </c>
      <c r="AL15" s="25">
        <v>1</v>
      </c>
    </row>
    <row r="16" spans="1:44" x14ac:dyDescent="0.25">
      <c r="A16" t="s">
        <v>164</v>
      </c>
      <c r="B16" s="28">
        <f>GETPIVOTDATA("Full Name",$A$8)</f>
        <v>1</v>
      </c>
      <c r="V16" t="s">
        <v>418</v>
      </c>
      <c r="W16" s="31">
        <f>GETPIVOTDATA("Salary",$V$2,"Age",25)</f>
        <v>111500</v>
      </c>
      <c r="Y16" t="s">
        <v>412</v>
      </c>
      <c r="Z16" s="31">
        <f>GETPIVOTDATA("Salary",$Y$2,"Total Experience",11.3)</f>
        <v>255000</v>
      </c>
      <c r="AI16" s="4" t="s">
        <v>164</v>
      </c>
      <c r="AJ16" s="25"/>
      <c r="AK16" s="25">
        <v>11</v>
      </c>
      <c r="AL16" s="25">
        <v>4</v>
      </c>
    </row>
    <row r="17" spans="21:43" x14ac:dyDescent="0.25">
      <c r="V17" t="s">
        <v>419</v>
      </c>
      <c r="W17" s="31">
        <f>GETPIVOTDATA("Salary",$V$2,"Age",18)</f>
        <v>55892.857142857145</v>
      </c>
      <c r="Y17" t="s">
        <v>413</v>
      </c>
      <c r="Z17" s="31">
        <f>GETPIVOTDATA("Salary",$Y$2,"Total Experience","&gt;")</f>
        <v>260000</v>
      </c>
      <c r="AJ17" t="s">
        <v>438</v>
      </c>
      <c r="AK17" t="s">
        <v>439</v>
      </c>
      <c r="AL17" t="s">
        <v>440</v>
      </c>
      <c r="AO17" s="33"/>
      <c r="AP17" s="34"/>
      <c r="AQ17" s="35"/>
    </row>
    <row r="18" spans="21:43" x14ac:dyDescent="0.25">
      <c r="U18" t="s">
        <v>424</v>
      </c>
      <c r="W18" s="31"/>
      <c r="AI18" s="4" t="s">
        <v>393</v>
      </c>
      <c r="AJ18">
        <f>(GETPIVOTDATA("Count of Full Name2",$AI$3,"Hire Date",AI18)+GETPIVOTDATA("New Hire",$AI$3,"Hire Date",AI18))-GETPIVOTDATA(" isTerm",$AI$3,"Hire Date",AI18)</f>
        <v>11</v>
      </c>
      <c r="AK18">
        <f>GETPIVOTDATA("New Hire",$AI$3,"Hire Date",AI18)</f>
        <v>1</v>
      </c>
      <c r="AL18">
        <f>GETPIVOTDATA(" isTerm",$AI$3,"Hire Date",AI18)</f>
        <v>1</v>
      </c>
      <c r="AO18" s="36"/>
      <c r="AP18" s="37"/>
      <c r="AQ18" s="38"/>
    </row>
    <row r="19" spans="21:43" x14ac:dyDescent="0.25">
      <c r="U19" s="32">
        <v>2</v>
      </c>
      <c r="W19" s="31"/>
      <c r="AI19" s="4" t="s">
        <v>394</v>
      </c>
      <c r="AJ19">
        <f t="shared" ref="AJ19:AJ29" si="0">(GETPIVOTDATA("Count of Full Name2",$AI$3,"Hire Date",AI19)+GETPIVOTDATA("New Hire",$AI$3,"Hire Date",AI19))-GETPIVOTDATA(" isTerm",$AI$3,"Hire Date",AI19)</f>
        <v>20</v>
      </c>
      <c r="AK19">
        <f t="shared" ref="AK19:AK29" si="1">GETPIVOTDATA("New Hire",$AI$3,"Hire Date",AI19)</f>
        <v>1</v>
      </c>
      <c r="AL19">
        <f t="shared" ref="AL19:AL29" si="2">GETPIVOTDATA(" isTerm",$AI$3,"Hire Date",AI19)</f>
        <v>0</v>
      </c>
      <c r="AO19" s="36"/>
      <c r="AP19" s="37"/>
      <c r="AQ19" s="38"/>
    </row>
    <row r="20" spans="21:43" x14ac:dyDescent="0.25">
      <c r="V20" s="32" t="s">
        <v>423</v>
      </c>
      <c r="AI20" s="4" t="s">
        <v>395</v>
      </c>
      <c r="AJ20">
        <f t="shared" si="0"/>
        <v>27</v>
      </c>
      <c r="AK20">
        <f t="shared" si="1"/>
        <v>0</v>
      </c>
      <c r="AL20">
        <f t="shared" si="2"/>
        <v>0</v>
      </c>
      <c r="AO20" s="36"/>
      <c r="AP20" s="37"/>
      <c r="AQ20" s="38"/>
    </row>
    <row r="21" spans="21:43" x14ac:dyDescent="0.25">
      <c r="V21" t="s">
        <v>408</v>
      </c>
      <c r="AI21" s="4" t="s">
        <v>396</v>
      </c>
      <c r="AJ21">
        <f t="shared" si="0"/>
        <v>36</v>
      </c>
      <c r="AK21">
        <f t="shared" si="1"/>
        <v>1</v>
      </c>
      <c r="AL21">
        <f t="shared" si="2"/>
        <v>1</v>
      </c>
      <c r="AO21" s="36"/>
      <c r="AP21" s="37"/>
      <c r="AQ21" s="38"/>
    </row>
    <row r="22" spans="21:43" x14ac:dyDescent="0.25">
      <c r="V22" t="s">
        <v>422</v>
      </c>
      <c r="AI22" s="4" t="s">
        <v>397</v>
      </c>
      <c r="AJ22">
        <f t="shared" si="0"/>
        <v>53</v>
      </c>
      <c r="AK22">
        <f t="shared" si="1"/>
        <v>2</v>
      </c>
      <c r="AL22">
        <f t="shared" si="2"/>
        <v>0</v>
      </c>
      <c r="AO22" s="36"/>
      <c r="AP22" s="37"/>
      <c r="AQ22" s="38"/>
    </row>
    <row r="23" spans="21:43" x14ac:dyDescent="0.25">
      <c r="W23" t="str">
        <f>IF($U$19=1,"Avg Salary By Age Ranges","Avg Salary By Experice Years")</f>
        <v>Avg Salary By Experice Years</v>
      </c>
      <c r="AI23" s="4" t="s">
        <v>398</v>
      </c>
      <c r="AJ23">
        <f t="shared" si="0"/>
        <v>58</v>
      </c>
      <c r="AK23">
        <f t="shared" si="1"/>
        <v>0</v>
      </c>
      <c r="AL23">
        <f t="shared" si="2"/>
        <v>0</v>
      </c>
      <c r="AO23" s="36"/>
      <c r="AP23" s="37"/>
      <c r="AQ23" s="38"/>
    </row>
    <row r="24" spans="21:43" x14ac:dyDescent="0.25">
      <c r="V24" t="str">
        <f>IF($U$19=1,V14,Y14)</f>
        <v>1.3-6.3</v>
      </c>
      <c r="W24" s="31">
        <f>IF($U$19=1,W14,Z14)</f>
        <v>61666.666666666664</v>
      </c>
      <c r="AI24" s="4" t="s">
        <v>399</v>
      </c>
      <c r="AJ24">
        <f t="shared" si="0"/>
        <v>70</v>
      </c>
      <c r="AK24">
        <f t="shared" si="1"/>
        <v>1</v>
      </c>
      <c r="AL24">
        <f t="shared" si="2"/>
        <v>0</v>
      </c>
      <c r="AO24" s="36"/>
      <c r="AP24" s="37"/>
      <c r="AQ24" s="38"/>
    </row>
    <row r="25" spans="21:43" x14ac:dyDescent="0.25">
      <c r="V25" t="str">
        <f t="shared" ref="V25:W27" si="3">IF($U$19=1,V15,Y15)</f>
        <v>6.3-11.3</v>
      </c>
      <c r="W25" s="31">
        <f t="shared" si="3"/>
        <v>87049.180327868846</v>
      </c>
      <c r="AI25" s="4" t="s">
        <v>400</v>
      </c>
      <c r="AJ25">
        <f t="shared" si="0"/>
        <v>79</v>
      </c>
      <c r="AK25">
        <f t="shared" si="1"/>
        <v>1</v>
      </c>
      <c r="AL25">
        <f t="shared" si="2"/>
        <v>1</v>
      </c>
      <c r="AO25" s="36"/>
      <c r="AP25" s="37"/>
      <c r="AQ25" s="38"/>
    </row>
    <row r="26" spans="21:43" x14ac:dyDescent="0.25">
      <c r="V26" t="str">
        <f t="shared" si="3"/>
        <v>11.3-16.3</v>
      </c>
      <c r="W26" s="31">
        <f t="shared" si="3"/>
        <v>255000</v>
      </c>
      <c r="AI26" s="4" t="s">
        <v>401</v>
      </c>
      <c r="AJ26">
        <f t="shared" si="0"/>
        <v>94</v>
      </c>
      <c r="AK26">
        <f t="shared" si="1"/>
        <v>1</v>
      </c>
      <c r="AL26">
        <f t="shared" si="2"/>
        <v>0</v>
      </c>
      <c r="AO26" s="36"/>
      <c r="AP26" s="37"/>
      <c r="AQ26" s="38"/>
    </row>
    <row r="27" spans="21:43" x14ac:dyDescent="0.25">
      <c r="V27" t="str">
        <f t="shared" si="3"/>
        <v>&gt;16.3</v>
      </c>
      <c r="W27" s="31">
        <f t="shared" si="3"/>
        <v>260000</v>
      </c>
      <c r="AI27" s="4" t="s">
        <v>402</v>
      </c>
      <c r="AJ27">
        <f t="shared" si="0"/>
        <v>103</v>
      </c>
      <c r="AK27">
        <f t="shared" si="1"/>
        <v>1</v>
      </c>
      <c r="AL27">
        <f t="shared" si="2"/>
        <v>0</v>
      </c>
      <c r="AO27" s="36"/>
      <c r="AP27" s="37"/>
      <c r="AQ27" s="38"/>
    </row>
    <row r="28" spans="21:43" x14ac:dyDescent="0.25">
      <c r="AI28" s="4" t="s">
        <v>403</v>
      </c>
      <c r="AJ28">
        <f t="shared" si="0"/>
        <v>108</v>
      </c>
      <c r="AK28">
        <f t="shared" si="1"/>
        <v>1</v>
      </c>
      <c r="AL28">
        <f t="shared" si="2"/>
        <v>0</v>
      </c>
      <c r="AO28" s="36"/>
      <c r="AP28" s="37"/>
      <c r="AQ28" s="38"/>
    </row>
    <row r="29" spans="21:43" x14ac:dyDescent="0.25">
      <c r="AI29" s="4" t="s">
        <v>404</v>
      </c>
      <c r="AJ29">
        <f t="shared" si="0"/>
        <v>116</v>
      </c>
      <c r="AK29">
        <f t="shared" si="1"/>
        <v>1</v>
      </c>
      <c r="AL29">
        <f t="shared" si="2"/>
        <v>1</v>
      </c>
      <c r="AO29" s="36"/>
      <c r="AP29" s="37"/>
      <c r="AQ29" s="38"/>
    </row>
    <row r="30" spans="21:43" x14ac:dyDescent="0.25">
      <c r="AO30" s="36"/>
      <c r="AP30" s="37"/>
      <c r="AQ30" s="38"/>
    </row>
    <row r="31" spans="21:43" x14ac:dyDescent="0.25">
      <c r="AO31" s="36"/>
      <c r="AP31" s="37"/>
      <c r="AQ31" s="38"/>
    </row>
    <row r="32" spans="21:43" x14ac:dyDescent="0.25">
      <c r="AO32" s="36"/>
      <c r="AP32" s="37"/>
      <c r="AQ32" s="38"/>
    </row>
    <row r="33" spans="41:43" x14ac:dyDescent="0.25">
      <c r="AO33" s="36"/>
      <c r="AP33" s="37"/>
      <c r="AQ33" s="38"/>
    </row>
    <row r="34" spans="41:43" x14ac:dyDescent="0.25">
      <c r="AO34" s="39"/>
      <c r="AP34" s="40"/>
      <c r="AQ34" s="41"/>
    </row>
  </sheetData>
  <mergeCells count="1">
    <mergeCell ref="AN4:AR12"/>
  </mergeCells>
  <pageMargins left="0.7" right="0.7" top="0.75" bottom="0.75" header="0.3" footer="0.3"/>
  <pageSetup paperSize="9" orientation="portrait" r:id="rId12"/>
  <drawing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showRowColHeaders="0" tabSelected="1" workbookViewId="0">
      <selection activeCell="U19" sqref="U19"/>
    </sheetView>
  </sheetViews>
  <sheetFormatPr defaultRowHeight="15" x14ac:dyDescent="0.25"/>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14</xdr:col>
                    <xdr:colOff>381000</xdr:colOff>
                    <xdr:row>2</xdr:row>
                    <xdr:rowOff>28575</xdr:rowOff>
                  </from>
                  <to>
                    <xdr:col>17</xdr:col>
                    <xdr:colOff>228600</xdr:colOff>
                    <xdr:row>3</xdr:row>
                    <xdr:rowOff>95250</xdr:rowOff>
                  </to>
                </anchor>
              </controlPr>
            </control>
          </mc:Choice>
        </mc:AlternateContent>
      </controls>
    </mc:Choice>
  </mc:AlternateContent>
  <extLst>
    <ext xmlns:x14="http://schemas.microsoft.com/office/spreadsheetml/2009/9/main" uri="{A8765BA9-456A-4dab-B4F3-ACF838C121DE}">
      <x14:slicerList>
        <x14:slicer r:id="rId5"/>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vt:lpstr>
      <vt:lpstr>Pivots &amp; Charts - Practice</vt:lpstr>
      <vt:lpstr>Dashboard - Practice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2020-03-02T13:48:55Z</dcterms:modified>
</cp:coreProperties>
</file>